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mc:AlternateContent xmlns:mc="http://schemas.openxmlformats.org/markup-compatibility/2006">
    <mc:Choice Requires="x15">
      <x15ac:absPath xmlns:x15ac="http://schemas.microsoft.com/office/spreadsheetml/2010/11/ac" url="https://d.docs.live.net/9e59451a3da0a341/LeeHdrivebackup202206/2023ProtonicNeuron/"/>
    </mc:Choice>
  </mc:AlternateContent>
  <xr:revisionPtr revIDLastSave="87" documentId="8_{E858FBB5-8DFF-492E-AFF4-7BAB0215B4B2}" xr6:coauthVersionLast="47" xr6:coauthVersionMax="47" xr10:uidLastSave="{BEA4A940-71BD-4545-AC9E-E6A49420EE35}"/>
  <bookViews>
    <workbookView xWindow="-120" yWindow="-120" windowWidth="29040" windowHeight="15720" xr2:uid="{00000000-000D-0000-FFFF-FFFF00000000}"/>
  </bookViews>
  <sheets>
    <sheet name="Lee Supporting Info" sheetId="7" r:id="rId1"/>
    <sheet name="N2A PIEZO" sheetId="10" r:id="rId2"/>
    <sheet name="Localized ProtonCation vs time" sheetId="8" r:id="rId3"/>
    <sheet name="MembraneIonChannelCurrent" sheetId="9" r:id="rId4"/>
  </sheets>
  <definedNames>
    <definedName name="_Hlk139324057" localSheetId="0">'Lee Supporting Info'!$A$3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7" i="7" l="1"/>
  <c r="I59" i="7"/>
  <c r="H59" i="7"/>
  <c r="J59" i="7" s="1"/>
  <c r="K59" i="7" s="1"/>
  <c r="L58" i="7"/>
  <c r="I58" i="7"/>
  <c r="H58" i="7"/>
  <c r="J58" i="7" s="1"/>
  <c r="K58" i="7" s="1"/>
  <c r="I57" i="7"/>
  <c r="H57" i="7"/>
  <c r="K57" i="7" l="1"/>
  <c r="L57" i="7"/>
  <c r="L59" i="7"/>
  <c r="E191" i="10"/>
  <c r="G191" i="10" s="1"/>
  <c r="E190" i="10"/>
  <c r="G190" i="10" s="1"/>
  <c r="E189" i="10"/>
  <c r="G189" i="10" s="1"/>
  <c r="I189" i="10" s="1"/>
  <c r="K189" i="10" s="1"/>
  <c r="E188" i="10"/>
  <c r="G188" i="10" s="1"/>
  <c r="E187" i="10"/>
  <c r="G187" i="10" s="1"/>
  <c r="E186" i="10"/>
  <c r="G186" i="10" s="1"/>
  <c r="E185" i="10"/>
  <c r="G185" i="10" s="1"/>
  <c r="I185" i="10" s="1"/>
  <c r="K185" i="10" s="1"/>
  <c r="E184" i="10"/>
  <c r="G184" i="10" s="1"/>
  <c r="E183" i="10"/>
  <c r="G183" i="10" s="1"/>
  <c r="E182" i="10"/>
  <c r="G182" i="10" s="1"/>
  <c r="H181" i="10"/>
  <c r="J181" i="10" s="1"/>
  <c r="E181" i="10"/>
  <c r="G181" i="10" s="1"/>
  <c r="I181" i="10" s="1"/>
  <c r="K181" i="10" s="1"/>
  <c r="E180" i="10"/>
  <c r="G180" i="10" s="1"/>
  <c r="E179" i="10"/>
  <c r="G179" i="10" s="1"/>
  <c r="E177" i="10"/>
  <c r="G177" i="10" s="1"/>
  <c r="E176" i="10"/>
  <c r="G176" i="10" s="1"/>
  <c r="I176" i="10" s="1"/>
  <c r="K176" i="10" s="1"/>
  <c r="E175" i="10"/>
  <c r="G175" i="10" s="1"/>
  <c r="E174" i="10"/>
  <c r="G174" i="10" s="1"/>
  <c r="E173" i="10"/>
  <c r="G173" i="10" s="1"/>
  <c r="E172" i="10"/>
  <c r="G172" i="10" s="1"/>
  <c r="I172" i="10" s="1"/>
  <c r="K172" i="10" s="1"/>
  <c r="E171" i="10"/>
  <c r="G171" i="10" s="1"/>
  <c r="E170" i="10"/>
  <c r="G170" i="10" s="1"/>
  <c r="E169" i="10"/>
  <c r="G169" i="10" s="1"/>
  <c r="E168" i="10"/>
  <c r="G168" i="10" s="1"/>
  <c r="I168" i="10" s="1"/>
  <c r="K168" i="10" s="1"/>
  <c r="E167" i="10"/>
  <c r="G167" i="10" s="1"/>
  <c r="E166" i="10"/>
  <c r="G166" i="10" s="1"/>
  <c r="E165" i="10"/>
  <c r="G165" i="10" s="1"/>
  <c r="E163" i="10"/>
  <c r="G163" i="10" s="1"/>
  <c r="I163" i="10" s="1"/>
  <c r="K163" i="10" s="1"/>
  <c r="E162" i="10"/>
  <c r="G162" i="10" s="1"/>
  <c r="E161" i="10"/>
  <c r="G161" i="10" s="1"/>
  <c r="E160" i="10"/>
  <c r="G160" i="10" s="1"/>
  <c r="E159" i="10"/>
  <c r="G159" i="10" s="1"/>
  <c r="H159" i="10" s="1"/>
  <c r="J159" i="10" s="1"/>
  <c r="E158" i="10"/>
  <c r="G158" i="10" s="1"/>
  <c r="E157" i="10"/>
  <c r="G157" i="10" s="1"/>
  <c r="E156" i="10"/>
  <c r="G156" i="10" s="1"/>
  <c r="E155" i="10"/>
  <c r="G155" i="10" s="1"/>
  <c r="I155" i="10" s="1"/>
  <c r="K155" i="10" s="1"/>
  <c r="E154" i="10"/>
  <c r="G154" i="10" s="1"/>
  <c r="E153" i="10"/>
  <c r="G153" i="10" s="1"/>
  <c r="E152" i="10"/>
  <c r="G152" i="10" s="1"/>
  <c r="E151" i="10"/>
  <c r="G151" i="10" s="1"/>
  <c r="I151" i="10" s="1"/>
  <c r="K151" i="10" s="1"/>
  <c r="E149" i="10"/>
  <c r="G149" i="10" s="1"/>
  <c r="E148" i="10"/>
  <c r="G148" i="10" s="1"/>
  <c r="I147" i="10"/>
  <c r="K147" i="10" s="1"/>
  <c r="E147" i="10"/>
  <c r="G147" i="10" s="1"/>
  <c r="H147" i="10" s="1"/>
  <c r="J147" i="10" s="1"/>
  <c r="E146" i="10"/>
  <c r="G146" i="10" s="1"/>
  <c r="E145" i="10"/>
  <c r="G145" i="10" s="1"/>
  <c r="E144" i="10"/>
  <c r="G144" i="10" s="1"/>
  <c r="E143" i="10"/>
  <c r="G143" i="10" s="1"/>
  <c r="I143" i="10" s="1"/>
  <c r="K143" i="10" s="1"/>
  <c r="E142" i="10"/>
  <c r="G142" i="10" s="1"/>
  <c r="E141" i="10"/>
  <c r="G141" i="10" s="1"/>
  <c r="E140" i="10"/>
  <c r="G140" i="10" s="1"/>
  <c r="E139" i="10"/>
  <c r="G139" i="10" s="1"/>
  <c r="I139" i="10" s="1"/>
  <c r="K139" i="10" s="1"/>
  <c r="G138" i="10"/>
  <c r="E138" i="10"/>
  <c r="E137" i="10"/>
  <c r="G137" i="10" s="1"/>
  <c r="E135" i="10"/>
  <c r="G135" i="10" s="1"/>
  <c r="E134" i="10"/>
  <c r="G134" i="10" s="1"/>
  <c r="I134" i="10" s="1"/>
  <c r="K134" i="10" s="1"/>
  <c r="E133" i="10"/>
  <c r="G133" i="10" s="1"/>
  <c r="I133" i="10" s="1"/>
  <c r="K133" i="10" s="1"/>
  <c r="E132" i="10"/>
  <c r="G132" i="10" s="1"/>
  <c r="E131" i="10"/>
  <c r="G131" i="10" s="1"/>
  <c r="H130" i="10"/>
  <c r="J130" i="10" s="1"/>
  <c r="E130" i="10"/>
  <c r="G130" i="10" s="1"/>
  <c r="I130" i="10" s="1"/>
  <c r="K130" i="10" s="1"/>
  <c r="E129" i="10"/>
  <c r="G129" i="10" s="1"/>
  <c r="E128" i="10"/>
  <c r="G128" i="10" s="1"/>
  <c r="K127" i="10"/>
  <c r="E127" i="10"/>
  <c r="G127" i="10" s="1"/>
  <c r="I127" i="10" s="1"/>
  <c r="E126" i="10"/>
  <c r="G126" i="10" s="1"/>
  <c r="I126" i="10" s="1"/>
  <c r="K126" i="10" s="1"/>
  <c r="E125" i="10"/>
  <c r="G125" i="10" s="1"/>
  <c r="I125" i="10" s="1"/>
  <c r="K125" i="10" s="1"/>
  <c r="E124" i="10"/>
  <c r="G124" i="10" s="1"/>
  <c r="E123" i="10"/>
  <c r="G123" i="10" s="1"/>
  <c r="I123" i="10" s="1"/>
  <c r="K123" i="10" s="1"/>
  <c r="E121" i="10"/>
  <c r="G121" i="10" s="1"/>
  <c r="I121" i="10" s="1"/>
  <c r="K121" i="10" s="1"/>
  <c r="G120" i="10"/>
  <c r="I120" i="10" s="1"/>
  <c r="K120" i="10" s="1"/>
  <c r="E120" i="10"/>
  <c r="E119" i="10"/>
  <c r="G119" i="10" s="1"/>
  <c r="E118" i="10"/>
  <c r="G118" i="10" s="1"/>
  <c r="I118" i="10" s="1"/>
  <c r="K118" i="10" s="1"/>
  <c r="E117" i="10"/>
  <c r="G117" i="10" s="1"/>
  <c r="I117" i="10" s="1"/>
  <c r="K117" i="10" s="1"/>
  <c r="E116" i="10"/>
  <c r="G116" i="10" s="1"/>
  <c r="E115" i="10"/>
  <c r="G115" i="10" s="1"/>
  <c r="E114" i="10"/>
  <c r="G114" i="10" s="1"/>
  <c r="I114" i="10" s="1"/>
  <c r="K114" i="10" s="1"/>
  <c r="E113" i="10"/>
  <c r="G113" i="10" s="1"/>
  <c r="H113" i="10" s="1"/>
  <c r="J113" i="10" s="1"/>
  <c r="E112" i="10"/>
  <c r="G112" i="10" s="1"/>
  <c r="E111" i="10"/>
  <c r="G111" i="10" s="1"/>
  <c r="K110" i="10"/>
  <c r="E110" i="10"/>
  <c r="G110" i="10" s="1"/>
  <c r="I110" i="10" s="1"/>
  <c r="E109" i="10"/>
  <c r="G109" i="10" s="1"/>
  <c r="H109" i="10" s="1"/>
  <c r="J109" i="10" s="1"/>
  <c r="E107" i="10"/>
  <c r="G107" i="10" s="1"/>
  <c r="E106" i="10"/>
  <c r="G106" i="10" s="1"/>
  <c r="E105" i="10"/>
  <c r="G105" i="10" s="1"/>
  <c r="I105" i="10" s="1"/>
  <c r="K105" i="10" s="1"/>
  <c r="E104" i="10"/>
  <c r="G104" i="10" s="1"/>
  <c r="H104" i="10" s="1"/>
  <c r="J104" i="10" s="1"/>
  <c r="G103" i="10"/>
  <c r="I103" i="10" s="1"/>
  <c r="K103" i="10" s="1"/>
  <c r="E103" i="10"/>
  <c r="E102" i="10"/>
  <c r="G102" i="10" s="1"/>
  <c r="E101" i="10"/>
  <c r="G101" i="10" s="1"/>
  <c r="I101" i="10" s="1"/>
  <c r="K101" i="10" s="1"/>
  <c r="E100" i="10"/>
  <c r="G100" i="10" s="1"/>
  <c r="I100" i="10" s="1"/>
  <c r="K100" i="10" s="1"/>
  <c r="E99" i="10"/>
  <c r="G99" i="10" s="1"/>
  <c r="E98" i="10"/>
  <c r="G98" i="10" s="1"/>
  <c r="E97" i="10"/>
  <c r="G97" i="10" s="1"/>
  <c r="I97" i="10" s="1"/>
  <c r="K97" i="10" s="1"/>
  <c r="E96" i="10"/>
  <c r="G96" i="10" s="1"/>
  <c r="I96" i="10" s="1"/>
  <c r="K96" i="10" s="1"/>
  <c r="E95" i="10"/>
  <c r="G95" i="10" s="1"/>
  <c r="E93" i="10"/>
  <c r="G93" i="10" s="1"/>
  <c r="K92" i="10"/>
  <c r="E92" i="10"/>
  <c r="G92" i="10" s="1"/>
  <c r="I92" i="10" s="1"/>
  <c r="E91" i="10"/>
  <c r="G91" i="10" s="1"/>
  <c r="I91" i="10" s="1"/>
  <c r="K91" i="10" s="1"/>
  <c r="G90" i="10"/>
  <c r="I90" i="10" s="1"/>
  <c r="K90" i="10" s="1"/>
  <c r="E90" i="10"/>
  <c r="E89" i="10"/>
  <c r="G89" i="10" s="1"/>
  <c r="E88" i="10"/>
  <c r="G88" i="10" s="1"/>
  <c r="I88" i="10" s="1"/>
  <c r="K88" i="10" s="1"/>
  <c r="E87" i="10"/>
  <c r="G87" i="10" s="1"/>
  <c r="H87" i="10" s="1"/>
  <c r="J87" i="10" s="1"/>
  <c r="E86" i="10"/>
  <c r="G86" i="10" s="1"/>
  <c r="I86" i="10" s="1"/>
  <c r="K86" i="10" s="1"/>
  <c r="E85" i="10"/>
  <c r="G85" i="10" s="1"/>
  <c r="E84" i="10"/>
  <c r="G84" i="10" s="1"/>
  <c r="I84" i="10" s="1"/>
  <c r="K84" i="10" s="1"/>
  <c r="E83" i="10"/>
  <c r="G83" i="10" s="1"/>
  <c r="I83" i="10" s="1"/>
  <c r="K83" i="10" s="1"/>
  <c r="G82" i="10"/>
  <c r="I82" i="10" s="1"/>
  <c r="K82" i="10" s="1"/>
  <c r="E82" i="10"/>
  <c r="E81" i="10"/>
  <c r="G81" i="10" s="1"/>
  <c r="E79" i="10"/>
  <c r="G79" i="10" s="1"/>
  <c r="I79" i="10" s="1"/>
  <c r="K79" i="10" s="1"/>
  <c r="E78" i="10"/>
  <c r="G78" i="10" s="1"/>
  <c r="I78" i="10" s="1"/>
  <c r="K78" i="10" s="1"/>
  <c r="E77" i="10"/>
  <c r="G77" i="10" s="1"/>
  <c r="I77" i="10" s="1"/>
  <c r="K77" i="10" s="1"/>
  <c r="E76" i="10"/>
  <c r="G76" i="10" s="1"/>
  <c r="E75" i="10"/>
  <c r="G75" i="10" s="1"/>
  <c r="I75" i="10" s="1"/>
  <c r="K75" i="10" s="1"/>
  <c r="E74" i="10"/>
  <c r="G74" i="10" s="1"/>
  <c r="H74" i="10" s="1"/>
  <c r="J74" i="10" s="1"/>
  <c r="E73" i="10"/>
  <c r="G73" i="10" s="1"/>
  <c r="I73" i="10" s="1"/>
  <c r="K73" i="10" s="1"/>
  <c r="E72" i="10"/>
  <c r="G72" i="10" s="1"/>
  <c r="E71" i="10"/>
  <c r="G71" i="10" s="1"/>
  <c r="I71" i="10" s="1"/>
  <c r="K71" i="10" s="1"/>
  <c r="G70" i="10"/>
  <c r="H70" i="10" s="1"/>
  <c r="J70" i="10" s="1"/>
  <c r="E70" i="10"/>
  <c r="E69" i="10"/>
  <c r="G69" i="10" s="1"/>
  <c r="E68" i="10"/>
  <c r="G68" i="10" s="1"/>
  <c r="E67" i="10"/>
  <c r="G67" i="10" s="1"/>
  <c r="I67" i="10" s="1"/>
  <c r="K67" i="10" s="1"/>
  <c r="E65" i="10"/>
  <c r="G65" i="10" s="1"/>
  <c r="I64" i="10"/>
  <c r="K64" i="10" s="1"/>
  <c r="G64" i="10"/>
  <c r="H64" i="10" s="1"/>
  <c r="J64" i="10" s="1"/>
  <c r="E64" i="10"/>
  <c r="E63" i="10"/>
  <c r="G63" i="10" s="1"/>
  <c r="E62" i="10"/>
  <c r="G62" i="10" s="1"/>
  <c r="I62" i="10" s="1"/>
  <c r="K62" i="10" s="1"/>
  <c r="E61" i="10"/>
  <c r="G61" i="10" s="1"/>
  <c r="E60" i="10"/>
  <c r="G60" i="10" s="1"/>
  <c r="E59" i="10"/>
  <c r="G59" i="10" s="1"/>
  <c r="E58" i="10"/>
  <c r="G58" i="10" s="1"/>
  <c r="I58" i="10" s="1"/>
  <c r="K58" i="10" s="1"/>
  <c r="E57" i="10"/>
  <c r="G57" i="10" s="1"/>
  <c r="E56" i="10"/>
  <c r="G56" i="10" s="1"/>
  <c r="E55" i="10"/>
  <c r="G55" i="10" s="1"/>
  <c r="E54" i="10"/>
  <c r="G54" i="10" s="1"/>
  <c r="I54" i="10" s="1"/>
  <c r="K54" i="10" s="1"/>
  <c r="E53" i="10"/>
  <c r="G53" i="10" s="1"/>
  <c r="C46" i="10"/>
  <c r="C45" i="10"/>
  <c r="C44" i="10"/>
  <c r="C43" i="10"/>
  <c r="C42" i="10"/>
  <c r="C41" i="10"/>
  <c r="C40" i="10"/>
  <c r="C39" i="10"/>
  <c r="C38" i="10"/>
  <c r="D30" i="10"/>
  <c r="E30" i="10" s="1"/>
  <c r="F30" i="10" s="1"/>
  <c r="D29" i="10"/>
  <c r="E29" i="10" s="1"/>
  <c r="F29" i="10" s="1"/>
  <c r="D28" i="10"/>
  <c r="E28" i="10" s="1"/>
  <c r="F28" i="10" s="1"/>
  <c r="E22" i="10"/>
  <c r="H56" i="10" l="1"/>
  <c r="J56" i="10" s="1"/>
  <c r="I56" i="10"/>
  <c r="K56" i="10" s="1"/>
  <c r="H60" i="10"/>
  <c r="J60" i="10" s="1"/>
  <c r="I60" i="10"/>
  <c r="K60" i="10" s="1"/>
  <c r="I104" i="10"/>
  <c r="K104" i="10" s="1"/>
  <c r="H110" i="10"/>
  <c r="J110" i="10" s="1"/>
  <c r="H134" i="10"/>
  <c r="J134" i="10" s="1"/>
  <c r="H163" i="10"/>
  <c r="J163" i="10" s="1"/>
  <c r="H91" i="10"/>
  <c r="J91" i="10" s="1"/>
  <c r="H96" i="10"/>
  <c r="J96" i="10" s="1"/>
  <c r="H126" i="10"/>
  <c r="J126" i="10" s="1"/>
  <c r="I159" i="10"/>
  <c r="K159" i="10" s="1"/>
  <c r="H92" i="10"/>
  <c r="J92" i="10" s="1"/>
  <c r="H103" i="10"/>
  <c r="J103" i="10" s="1"/>
  <c r="I109" i="10"/>
  <c r="K109" i="10" s="1"/>
  <c r="H114" i="10"/>
  <c r="J114" i="10" s="1"/>
  <c r="I76" i="10"/>
  <c r="K76" i="10" s="1"/>
  <c r="H76" i="10"/>
  <c r="J76" i="10" s="1"/>
  <c r="I99" i="10"/>
  <c r="K99" i="10" s="1"/>
  <c r="H99" i="10"/>
  <c r="J99" i="10" s="1"/>
  <c r="I57" i="10"/>
  <c r="K57" i="10" s="1"/>
  <c r="H57" i="10"/>
  <c r="J57" i="10" s="1"/>
  <c r="I129" i="10"/>
  <c r="K129" i="10" s="1"/>
  <c r="H129" i="10"/>
  <c r="J129" i="10" s="1"/>
  <c r="H69" i="10"/>
  <c r="J69" i="10" s="1"/>
  <c r="I69" i="10"/>
  <c r="K69" i="10" s="1"/>
  <c r="I89" i="10"/>
  <c r="K89" i="10" s="1"/>
  <c r="H89" i="10"/>
  <c r="J89" i="10" s="1"/>
  <c r="I53" i="10"/>
  <c r="K53" i="10" s="1"/>
  <c r="H53" i="10"/>
  <c r="J53" i="10" s="1"/>
  <c r="I162" i="10"/>
  <c r="K162" i="10" s="1"/>
  <c r="H162" i="10"/>
  <c r="J162" i="10" s="1"/>
  <c r="I61" i="10"/>
  <c r="K61" i="10" s="1"/>
  <c r="H61" i="10"/>
  <c r="J61" i="10" s="1"/>
  <c r="I85" i="10"/>
  <c r="K85" i="10" s="1"/>
  <c r="H85" i="10"/>
  <c r="J85" i="10" s="1"/>
  <c r="I95" i="10"/>
  <c r="K95" i="10" s="1"/>
  <c r="H95" i="10"/>
  <c r="J95" i="10" s="1"/>
  <c r="I154" i="10"/>
  <c r="K154" i="10" s="1"/>
  <c r="H154" i="10"/>
  <c r="J154" i="10" s="1"/>
  <c r="I116" i="10"/>
  <c r="K116" i="10" s="1"/>
  <c r="H116" i="10"/>
  <c r="J116" i="10" s="1"/>
  <c r="H55" i="10"/>
  <c r="J55" i="10" s="1"/>
  <c r="I55" i="10"/>
  <c r="K55" i="10" s="1"/>
  <c r="I65" i="10"/>
  <c r="K65" i="10" s="1"/>
  <c r="H65" i="10"/>
  <c r="J65" i="10" s="1"/>
  <c r="I72" i="10"/>
  <c r="K72" i="10" s="1"/>
  <c r="H72" i="10"/>
  <c r="J72" i="10" s="1"/>
  <c r="I112" i="10"/>
  <c r="K112" i="10" s="1"/>
  <c r="H112" i="10"/>
  <c r="J112" i="10" s="1"/>
  <c r="I142" i="10"/>
  <c r="K142" i="10" s="1"/>
  <c r="H142" i="10"/>
  <c r="J142" i="10" s="1"/>
  <c r="I158" i="10"/>
  <c r="K158" i="10" s="1"/>
  <c r="H158" i="10"/>
  <c r="J158" i="10" s="1"/>
  <c r="H68" i="10"/>
  <c r="J68" i="10" s="1"/>
  <c r="I68" i="10"/>
  <c r="K68" i="10" s="1"/>
  <c r="I167" i="10"/>
  <c r="K167" i="10" s="1"/>
  <c r="H167" i="10"/>
  <c r="J167" i="10" s="1"/>
  <c r="I146" i="10"/>
  <c r="K146" i="10" s="1"/>
  <c r="H146" i="10"/>
  <c r="J146" i="10" s="1"/>
  <c r="H59" i="10"/>
  <c r="J59" i="10" s="1"/>
  <c r="I59" i="10"/>
  <c r="K59" i="10" s="1"/>
  <c r="I107" i="10"/>
  <c r="K107" i="10" s="1"/>
  <c r="H107" i="10"/>
  <c r="J107" i="10" s="1"/>
  <c r="H63" i="10"/>
  <c r="J63" i="10" s="1"/>
  <c r="I63" i="10"/>
  <c r="K63" i="10" s="1"/>
  <c r="I81" i="10"/>
  <c r="K81" i="10" s="1"/>
  <c r="H81" i="10"/>
  <c r="J81" i="10" s="1"/>
  <c r="I156" i="10"/>
  <c r="K156" i="10" s="1"/>
  <c r="H156" i="10"/>
  <c r="J156" i="10" s="1"/>
  <c r="H54" i="10"/>
  <c r="J54" i="10" s="1"/>
  <c r="H58" i="10"/>
  <c r="J58" i="10" s="1"/>
  <c r="H62" i="10"/>
  <c r="J62" i="10" s="1"/>
  <c r="H67" i="10"/>
  <c r="J67" i="10" s="1"/>
  <c r="H78" i="10"/>
  <c r="J78" i="10" s="1"/>
  <c r="H83" i="10"/>
  <c r="J83" i="10" s="1"/>
  <c r="H97" i="10"/>
  <c r="J97" i="10" s="1"/>
  <c r="H120" i="10"/>
  <c r="J120" i="10" s="1"/>
  <c r="I161" i="10"/>
  <c r="K161" i="10" s="1"/>
  <c r="H161" i="10"/>
  <c r="J161" i="10" s="1"/>
  <c r="I170" i="10"/>
  <c r="K170" i="10" s="1"/>
  <c r="H170" i="10"/>
  <c r="J170" i="10" s="1"/>
  <c r="I187" i="10"/>
  <c r="K187" i="10" s="1"/>
  <c r="H187" i="10"/>
  <c r="J187" i="10" s="1"/>
  <c r="I70" i="10"/>
  <c r="K70" i="10" s="1"/>
  <c r="I74" i="10"/>
  <c r="K74" i="10" s="1"/>
  <c r="I87" i="10"/>
  <c r="K87" i="10" s="1"/>
  <c r="H100" i="10"/>
  <c r="J100" i="10" s="1"/>
  <c r="I113" i="10"/>
  <c r="K113" i="10" s="1"/>
  <c r="H118" i="10"/>
  <c r="J118" i="10" s="1"/>
  <c r="I124" i="10"/>
  <c r="K124" i="10" s="1"/>
  <c r="H124" i="10"/>
  <c r="J124" i="10" s="1"/>
  <c r="H139" i="10"/>
  <c r="J139" i="10" s="1"/>
  <c r="H151" i="10"/>
  <c r="J151" i="10" s="1"/>
  <c r="I166" i="10"/>
  <c r="K166" i="10" s="1"/>
  <c r="H166" i="10"/>
  <c r="J166" i="10" s="1"/>
  <c r="I171" i="10"/>
  <c r="K171" i="10" s="1"/>
  <c r="H171" i="10"/>
  <c r="J171" i="10" s="1"/>
  <c r="H176" i="10"/>
  <c r="J176" i="10" s="1"/>
  <c r="I188" i="10"/>
  <c r="K188" i="10" s="1"/>
  <c r="H188" i="10"/>
  <c r="J188" i="10" s="1"/>
  <c r="I115" i="10"/>
  <c r="K115" i="10" s="1"/>
  <c r="H115" i="10"/>
  <c r="J115" i="10" s="1"/>
  <c r="I138" i="10"/>
  <c r="K138" i="10" s="1"/>
  <c r="H138" i="10"/>
  <c r="J138" i="10" s="1"/>
  <c r="I145" i="10"/>
  <c r="K145" i="10" s="1"/>
  <c r="H145" i="10"/>
  <c r="J145" i="10" s="1"/>
  <c r="I157" i="10"/>
  <c r="K157" i="10" s="1"/>
  <c r="H157" i="10"/>
  <c r="J157" i="10" s="1"/>
  <c r="I175" i="10"/>
  <c r="K175" i="10" s="1"/>
  <c r="H175" i="10"/>
  <c r="J175" i="10" s="1"/>
  <c r="I102" i="10"/>
  <c r="K102" i="10" s="1"/>
  <c r="H102" i="10"/>
  <c r="J102" i="10" s="1"/>
  <c r="I182" i="10"/>
  <c r="K182" i="10" s="1"/>
  <c r="H182" i="10"/>
  <c r="J182" i="10" s="1"/>
  <c r="H105" i="10"/>
  <c r="J105" i="10" s="1"/>
  <c r="I111" i="10"/>
  <c r="K111" i="10" s="1"/>
  <c r="H111" i="10"/>
  <c r="J111" i="10" s="1"/>
  <c r="H121" i="10"/>
  <c r="J121" i="10" s="1"/>
  <c r="I132" i="10"/>
  <c r="K132" i="10" s="1"/>
  <c r="H132" i="10"/>
  <c r="J132" i="10" s="1"/>
  <c r="I135" i="10"/>
  <c r="K135" i="10" s="1"/>
  <c r="H135" i="10"/>
  <c r="J135" i="10" s="1"/>
  <c r="H143" i="10"/>
  <c r="J143" i="10" s="1"/>
  <c r="H155" i="10"/>
  <c r="J155" i="10" s="1"/>
  <c r="I177" i="10"/>
  <c r="K177" i="10" s="1"/>
  <c r="H177" i="10"/>
  <c r="J177" i="10" s="1"/>
  <c r="I183" i="10"/>
  <c r="K183" i="10" s="1"/>
  <c r="H183" i="10"/>
  <c r="J183" i="10" s="1"/>
  <c r="I131" i="10"/>
  <c r="K131" i="10" s="1"/>
  <c r="H131" i="10"/>
  <c r="J131" i="10" s="1"/>
  <c r="I149" i="10"/>
  <c r="H149" i="10"/>
  <c r="J149" i="10" s="1"/>
  <c r="I98" i="10"/>
  <c r="K98" i="10" s="1"/>
  <c r="H98" i="10"/>
  <c r="J98" i="10" s="1"/>
  <c r="H127" i="10"/>
  <c r="J127" i="10" s="1"/>
  <c r="I140" i="10"/>
  <c r="K140" i="10" s="1"/>
  <c r="H140" i="10"/>
  <c r="J140" i="10" s="1"/>
  <c r="I152" i="10"/>
  <c r="K152" i="10" s="1"/>
  <c r="H152" i="10"/>
  <c r="J152" i="10" s="1"/>
  <c r="H172" i="10"/>
  <c r="J172" i="10" s="1"/>
  <c r="I184" i="10"/>
  <c r="K184" i="10" s="1"/>
  <c r="H184" i="10"/>
  <c r="J184" i="10" s="1"/>
  <c r="H189" i="10"/>
  <c r="J189" i="10" s="1"/>
  <c r="I119" i="10"/>
  <c r="K119" i="10" s="1"/>
  <c r="H119" i="10"/>
  <c r="J119" i="10" s="1"/>
  <c r="I144" i="10"/>
  <c r="K144" i="10" s="1"/>
  <c r="H144" i="10"/>
  <c r="J144" i="10" s="1"/>
  <c r="I173" i="10"/>
  <c r="K173" i="10" s="1"/>
  <c r="H173" i="10"/>
  <c r="J173" i="10" s="1"/>
  <c r="I179" i="10"/>
  <c r="K179" i="10" s="1"/>
  <c r="H179" i="10"/>
  <c r="J179" i="10" s="1"/>
  <c r="I190" i="10"/>
  <c r="K190" i="10" s="1"/>
  <c r="H190" i="10"/>
  <c r="J190" i="10" s="1"/>
  <c r="H71" i="10"/>
  <c r="J71" i="10" s="1"/>
  <c r="H73" i="10"/>
  <c r="J73" i="10" s="1"/>
  <c r="H75" i="10"/>
  <c r="J75" i="10" s="1"/>
  <c r="H77" i="10"/>
  <c r="J77" i="10" s="1"/>
  <c r="H79" i="10"/>
  <c r="J79" i="10" s="1"/>
  <c r="H82" i="10"/>
  <c r="J82" i="10" s="1"/>
  <c r="H84" i="10"/>
  <c r="J84" i="10" s="1"/>
  <c r="H86" i="10"/>
  <c r="J86" i="10" s="1"/>
  <c r="H88" i="10"/>
  <c r="J88" i="10" s="1"/>
  <c r="H90" i="10"/>
  <c r="J90" i="10" s="1"/>
  <c r="H101" i="10"/>
  <c r="J101" i="10" s="1"/>
  <c r="I106" i="10"/>
  <c r="K106" i="10" s="1"/>
  <c r="H106" i="10"/>
  <c r="J106" i="10" s="1"/>
  <c r="H117" i="10"/>
  <c r="J117" i="10" s="1"/>
  <c r="H125" i="10"/>
  <c r="J125" i="10" s="1"/>
  <c r="H133" i="10"/>
  <c r="J133" i="10" s="1"/>
  <c r="I137" i="10"/>
  <c r="K137" i="10" s="1"/>
  <c r="H137" i="10"/>
  <c r="J137" i="10" s="1"/>
  <c r="I148" i="10"/>
  <c r="H148" i="10"/>
  <c r="J148" i="10" s="1"/>
  <c r="I160" i="10"/>
  <c r="K160" i="10" s="1"/>
  <c r="H160" i="10"/>
  <c r="J160" i="10" s="1"/>
  <c r="H168" i="10"/>
  <c r="J168" i="10" s="1"/>
  <c r="I180" i="10"/>
  <c r="K180" i="10" s="1"/>
  <c r="H180" i="10"/>
  <c r="J180" i="10" s="1"/>
  <c r="H185" i="10"/>
  <c r="J185" i="10" s="1"/>
  <c r="I93" i="10"/>
  <c r="K93" i="10" s="1"/>
  <c r="H93" i="10"/>
  <c r="J93" i="10" s="1"/>
  <c r="H123" i="10"/>
  <c r="J123" i="10" s="1"/>
  <c r="I128" i="10"/>
  <c r="K128" i="10" s="1"/>
  <c r="H128" i="10"/>
  <c r="J128" i="10" s="1"/>
  <c r="I141" i="10"/>
  <c r="K141" i="10" s="1"/>
  <c r="H141" i="10"/>
  <c r="J141" i="10" s="1"/>
  <c r="I153" i="10"/>
  <c r="K153" i="10" s="1"/>
  <c r="H153" i="10"/>
  <c r="J153" i="10" s="1"/>
  <c r="I165" i="10"/>
  <c r="K165" i="10" s="1"/>
  <c r="H165" i="10"/>
  <c r="J165" i="10" s="1"/>
  <c r="I169" i="10"/>
  <c r="K169" i="10" s="1"/>
  <c r="H169" i="10"/>
  <c r="J169" i="10" s="1"/>
  <c r="I174" i="10"/>
  <c r="K174" i="10" s="1"/>
  <c r="H174" i="10"/>
  <c r="J174" i="10" s="1"/>
  <c r="I186" i="10"/>
  <c r="K186" i="10" s="1"/>
  <c r="H186" i="10"/>
  <c r="J186" i="10" s="1"/>
  <c r="I191" i="10"/>
  <c r="K191" i="10" s="1"/>
  <c r="H191" i="10"/>
  <c r="J191" i="10" s="1"/>
  <c r="N37" i="7" l="1"/>
  <c r="N38" i="7"/>
  <c r="N39" i="7"/>
  <c r="N40" i="7"/>
  <c r="N41" i="7"/>
  <c r="N42" i="7"/>
  <c r="L42" i="7"/>
  <c r="R42" i="7" s="1"/>
  <c r="S42" i="7" s="1"/>
  <c r="L41" i="7"/>
  <c r="R41" i="7" s="1"/>
  <c r="L40" i="7"/>
  <c r="R40" i="7" s="1"/>
  <c r="L39" i="7"/>
  <c r="R39" i="7" s="1"/>
  <c r="L38" i="7"/>
  <c r="R38" i="7" s="1"/>
  <c r="S38" i="7" s="1"/>
  <c r="L37" i="7"/>
  <c r="R37" i="7" s="1"/>
  <c r="N32" i="7"/>
  <c r="N33" i="7"/>
  <c r="N34" i="7"/>
  <c r="N35" i="7"/>
  <c r="N36" i="7"/>
  <c r="L36" i="7"/>
  <c r="R36" i="7" s="1"/>
  <c r="S36" i="7" s="1"/>
  <c r="L35" i="7"/>
  <c r="R35" i="7" s="1"/>
  <c r="L34" i="7"/>
  <c r="R34" i="7" s="1"/>
  <c r="L33" i="7"/>
  <c r="R33" i="7" s="1"/>
  <c r="L32" i="7"/>
  <c r="R32" i="7" s="1"/>
  <c r="S39" i="7" l="1"/>
  <c r="S40" i="7"/>
  <c r="T40" i="7" s="1"/>
  <c r="S41" i="7"/>
  <c r="T41" i="7" s="1"/>
  <c r="T38" i="7"/>
  <c r="U38" i="7" s="1"/>
  <c r="W38" i="7" s="1"/>
  <c r="X38" i="7" s="1"/>
  <c r="S37" i="7"/>
  <c r="T37" i="7" s="1"/>
  <c r="T42" i="7"/>
  <c r="U42" i="7" s="1"/>
  <c r="W42" i="7" s="1"/>
  <c r="X42" i="7" s="1"/>
  <c r="S34" i="7"/>
  <c r="T34" i="7" s="1"/>
  <c r="S35" i="7"/>
  <c r="T35" i="7" s="1"/>
  <c r="S32" i="7"/>
  <c r="S33" i="7"/>
  <c r="T36" i="7"/>
  <c r="U36" i="7" s="1"/>
  <c r="W36" i="7" s="1"/>
  <c r="X36" i="7" s="1"/>
  <c r="U41" i="7" l="1"/>
  <c r="W41" i="7" s="1"/>
  <c r="X41" i="7" s="1"/>
  <c r="U40" i="7"/>
  <c r="W40" i="7" s="1"/>
  <c r="X40" i="7" s="1"/>
  <c r="U37" i="7"/>
  <c r="W37" i="7" s="1"/>
  <c r="X37" i="7" s="1"/>
  <c r="T39" i="7"/>
  <c r="U39" i="7" s="1"/>
  <c r="W39" i="7" s="1"/>
  <c r="X39" i="7" s="1"/>
  <c r="T33" i="7"/>
  <c r="U33" i="7" s="1"/>
  <c r="W33" i="7" s="1"/>
  <c r="X33" i="7" s="1"/>
  <c r="T32" i="7"/>
  <c r="U32" i="7" s="1"/>
  <c r="W32" i="7" s="1"/>
  <c r="X32" i="7" s="1"/>
  <c r="U35" i="7"/>
  <c r="W35" i="7" s="1"/>
  <c r="X35" i="7" s="1"/>
  <c r="U34" i="7"/>
  <c r="W34" i="7" s="1"/>
  <c r="X34" i="7" s="1"/>
  <c r="N17" i="7"/>
  <c r="N18" i="7"/>
  <c r="N19" i="7"/>
  <c r="N20" i="7"/>
  <c r="N21" i="7"/>
  <c r="N22" i="7"/>
  <c r="N23" i="7"/>
  <c r="N24" i="7"/>
  <c r="N25" i="7"/>
  <c r="N26" i="7"/>
  <c r="N27" i="7"/>
  <c r="N28" i="7"/>
  <c r="N29" i="7"/>
  <c r="N30" i="7"/>
  <c r="N31" i="7"/>
  <c r="N16" i="7"/>
  <c r="F47" i="7"/>
  <c r="F48" i="7"/>
  <c r="F46" i="7"/>
  <c r="F17" i="7"/>
  <c r="F18" i="7"/>
  <c r="F16" i="7"/>
  <c r="D46" i="7"/>
  <c r="D47" i="7"/>
  <c r="D48" i="7"/>
  <c r="D18" i="7"/>
  <c r="D16" i="7"/>
  <c r="C37" i="9"/>
  <c r="H37" i="9" s="1"/>
  <c r="D43" i="8"/>
  <c r="G46" i="7" l="1"/>
  <c r="H46" i="7" s="1"/>
  <c r="I46" i="7" s="1"/>
  <c r="G47" i="7"/>
  <c r="H47" i="7" s="1"/>
  <c r="I47" i="7" s="1"/>
  <c r="G18" i="7"/>
  <c r="H18" i="7" s="1"/>
  <c r="G48" i="7"/>
  <c r="H48" i="7" s="1"/>
  <c r="I48" i="7" s="1"/>
  <c r="G16" i="7"/>
  <c r="D37" i="9"/>
  <c r="C60" i="9"/>
  <c r="D60" i="9" s="1"/>
  <c r="C58" i="9"/>
  <c r="H58" i="9" s="1"/>
  <c r="C65" i="9"/>
  <c r="H65" i="9" s="1"/>
  <c r="C64" i="9"/>
  <c r="D64" i="9" s="1"/>
  <c r="C63" i="9"/>
  <c r="D63" i="9" s="1"/>
  <c r="C61" i="9"/>
  <c r="H61" i="9" s="1"/>
  <c r="B34" i="8"/>
  <c r="D36" i="8"/>
  <c r="D35" i="8"/>
  <c r="C51" i="9"/>
  <c r="H51" i="9" s="1"/>
  <c r="C48" i="9"/>
  <c r="H48" i="9" s="1"/>
  <c r="C50" i="9"/>
  <c r="D50" i="9" s="1"/>
  <c r="C54" i="9"/>
  <c r="H54" i="9" s="1"/>
  <c r="C52" i="9"/>
  <c r="H52" i="9" s="1"/>
  <c r="C49" i="9"/>
  <c r="D49" i="9" s="1"/>
  <c r="C45" i="9"/>
  <c r="D45" i="9" s="1"/>
  <c r="C47" i="9"/>
  <c r="H47" i="9" s="1"/>
  <c r="C42" i="9"/>
  <c r="H42" i="9" s="1"/>
  <c r="C40" i="9"/>
  <c r="D40" i="9" s="1"/>
  <c r="C70" i="9"/>
  <c r="D70" i="9" s="1"/>
  <c r="C69" i="9"/>
  <c r="H69" i="9" s="1"/>
  <c r="C68" i="9"/>
  <c r="H68" i="9" s="1"/>
  <c r="C34" i="9"/>
  <c r="D34" i="9" s="1"/>
  <c r="C32" i="9"/>
  <c r="D32" i="9" s="1"/>
  <c r="C67" i="9"/>
  <c r="D67" i="9" s="1"/>
  <c r="C66" i="9"/>
  <c r="D66" i="9" s="1"/>
  <c r="C62" i="9"/>
  <c r="D62" i="9" s="1"/>
  <c r="C24" i="9"/>
  <c r="D24" i="9" s="1"/>
  <c r="C23" i="9"/>
  <c r="D23" i="9" s="1"/>
  <c r="C25" i="9"/>
  <c r="D25" i="9" s="1"/>
  <c r="C26" i="9"/>
  <c r="D26" i="9" s="1"/>
  <c r="C27" i="9"/>
  <c r="D27" i="9" s="1"/>
  <c r="C28" i="9"/>
  <c r="D28" i="9" s="1"/>
  <c r="C29" i="9"/>
  <c r="D29" i="9" s="1"/>
  <c r="C30" i="9"/>
  <c r="D30" i="9" s="1"/>
  <c r="C31" i="9"/>
  <c r="D31" i="9" s="1"/>
  <c r="C33" i="9"/>
  <c r="D33" i="9" s="1"/>
  <c r="C35" i="9"/>
  <c r="D35" i="9" s="1"/>
  <c r="C36" i="9"/>
  <c r="D36" i="9" s="1"/>
  <c r="C38" i="9"/>
  <c r="D38" i="9" s="1"/>
  <c r="C39" i="9"/>
  <c r="D39" i="9" s="1"/>
  <c r="C41" i="9"/>
  <c r="D41" i="9" s="1"/>
  <c r="C43" i="9"/>
  <c r="D43" i="9" s="1"/>
  <c r="C44" i="9"/>
  <c r="D44" i="9" s="1"/>
  <c r="C46" i="9"/>
  <c r="D46" i="9" s="1"/>
  <c r="C53" i="9"/>
  <c r="D53" i="9" s="1"/>
  <c r="C55" i="9"/>
  <c r="D55" i="9" s="1"/>
  <c r="C56" i="9"/>
  <c r="D56" i="9" s="1"/>
  <c r="C57" i="9"/>
  <c r="D57" i="9" s="1"/>
  <c r="C59" i="9"/>
  <c r="D59" i="9" s="1"/>
  <c r="C22" i="9"/>
  <c r="H22" i="9" s="1"/>
  <c r="E37" i="9" l="1"/>
  <c r="F37" i="9"/>
  <c r="G37" i="9"/>
  <c r="G44" i="9"/>
  <c r="F44" i="9"/>
  <c r="E44" i="9"/>
  <c r="G26" i="9"/>
  <c r="F26" i="9"/>
  <c r="E26" i="9"/>
  <c r="G25" i="9"/>
  <c r="F25" i="9"/>
  <c r="E25" i="9"/>
  <c r="G33" i="9"/>
  <c r="F33" i="9"/>
  <c r="E33" i="9"/>
  <c r="G60" i="9"/>
  <c r="F60" i="9"/>
  <c r="E60" i="9"/>
  <c r="F56" i="9"/>
  <c r="E56" i="9"/>
  <c r="G56" i="9"/>
  <c r="G31" i="9"/>
  <c r="F31" i="9"/>
  <c r="E31" i="9"/>
  <c r="F32" i="9"/>
  <c r="G32" i="9"/>
  <c r="E32" i="9"/>
  <c r="G50" i="9"/>
  <c r="F50" i="9"/>
  <c r="E50" i="9"/>
  <c r="E43" i="9"/>
  <c r="G43" i="9"/>
  <c r="F43" i="9"/>
  <c r="G35" i="9"/>
  <c r="F35" i="9"/>
  <c r="E35" i="9"/>
  <c r="G67" i="9"/>
  <c r="F67" i="9"/>
  <c r="E67" i="9"/>
  <c r="F55" i="9"/>
  <c r="E55" i="9"/>
  <c r="G55" i="9"/>
  <c r="G30" i="9"/>
  <c r="F30" i="9"/>
  <c r="E30" i="9"/>
  <c r="G34" i="9"/>
  <c r="F34" i="9"/>
  <c r="E34" i="9"/>
  <c r="G46" i="9"/>
  <c r="F46" i="9"/>
  <c r="E46" i="9"/>
  <c r="G40" i="9"/>
  <c r="F40" i="9"/>
  <c r="E40" i="9"/>
  <c r="G23" i="9"/>
  <c r="F23" i="9"/>
  <c r="E23" i="9"/>
  <c r="G59" i="9"/>
  <c r="F59" i="9"/>
  <c r="E59" i="9"/>
  <c r="E66" i="9"/>
  <c r="G66" i="9"/>
  <c r="F66" i="9"/>
  <c r="F57" i="9"/>
  <c r="G57" i="9"/>
  <c r="E57" i="9"/>
  <c r="G53" i="9"/>
  <c r="F53" i="9"/>
  <c r="E53" i="9"/>
  <c r="G29" i="9"/>
  <c r="F29" i="9"/>
  <c r="E29" i="9"/>
  <c r="G70" i="9"/>
  <c r="F70" i="9"/>
  <c r="E70" i="9"/>
  <c r="G64" i="9"/>
  <c r="F64" i="9"/>
  <c r="E64" i="9"/>
  <c r="G28" i="9"/>
  <c r="F28" i="9"/>
  <c r="E28" i="9"/>
  <c r="G27" i="9"/>
  <c r="F27" i="9"/>
  <c r="E27" i="9"/>
  <c r="G41" i="9"/>
  <c r="F41" i="9"/>
  <c r="E41" i="9"/>
  <c r="G39" i="9"/>
  <c r="F39" i="9"/>
  <c r="E39" i="9"/>
  <c r="G63" i="9"/>
  <c r="F63" i="9"/>
  <c r="E63" i="9"/>
  <c r="G38" i="9"/>
  <c r="F38" i="9"/>
  <c r="E38" i="9"/>
  <c r="G24" i="9"/>
  <c r="F24" i="9"/>
  <c r="E24" i="9"/>
  <c r="E45" i="9"/>
  <c r="G45" i="9"/>
  <c r="F45" i="9"/>
  <c r="G36" i="9"/>
  <c r="F36" i="9"/>
  <c r="E36" i="9"/>
  <c r="G62" i="9"/>
  <c r="F62" i="9"/>
  <c r="E62" i="9"/>
  <c r="G49" i="9"/>
  <c r="F49" i="9"/>
  <c r="E49" i="9"/>
  <c r="H60" i="9"/>
  <c r="D58" i="9"/>
  <c r="D65" i="9"/>
  <c r="H64" i="9"/>
  <c r="H63" i="9"/>
  <c r="D61" i="9"/>
  <c r="D51" i="9"/>
  <c r="D48" i="9"/>
  <c r="H50" i="9"/>
  <c r="D54" i="9"/>
  <c r="D52" i="9"/>
  <c r="H49" i="9"/>
  <c r="H45" i="9"/>
  <c r="D47" i="9"/>
  <c r="D68" i="9"/>
  <c r="H46" i="9"/>
  <c r="H44" i="9"/>
  <c r="H66" i="9"/>
  <c r="D42" i="9"/>
  <c r="H40" i="9"/>
  <c r="H57" i="9"/>
  <c r="H30" i="9"/>
  <c r="H53" i="9"/>
  <c r="H27" i="9"/>
  <c r="H43" i="9"/>
  <c r="H67" i="9"/>
  <c r="H39" i="9"/>
  <c r="H70" i="9"/>
  <c r="H35" i="9"/>
  <c r="H62" i="9"/>
  <c r="H32" i="9"/>
  <c r="H25" i="9"/>
  <c r="H24" i="9"/>
  <c r="H59" i="9"/>
  <c r="H41" i="9"/>
  <c r="H31" i="9"/>
  <c r="H23" i="9"/>
  <c r="H34" i="9"/>
  <c r="H56" i="9"/>
  <c r="H38" i="9"/>
  <c r="H29" i="9"/>
  <c r="D22" i="9"/>
  <c r="H26" i="9"/>
  <c r="H33" i="9"/>
  <c r="H55" i="9"/>
  <c r="H36" i="9"/>
  <c r="H28" i="9"/>
  <c r="D69" i="9"/>
  <c r="O35" i="8"/>
  <c r="I35" i="8" s="1"/>
  <c r="D18" i="8"/>
  <c r="O18" i="8" s="1"/>
  <c r="I18" i="8" s="1"/>
  <c r="D19" i="8"/>
  <c r="O19" i="8" s="1"/>
  <c r="I19" i="8" s="1"/>
  <c r="D20" i="8"/>
  <c r="O20" i="8" s="1"/>
  <c r="I20" i="8" s="1"/>
  <c r="D21" i="8"/>
  <c r="O21" i="8" s="1"/>
  <c r="I21" i="8" s="1"/>
  <c r="D22" i="8"/>
  <c r="O22" i="8" s="1"/>
  <c r="I22" i="8" s="1"/>
  <c r="D23" i="8"/>
  <c r="O23" i="8" s="1"/>
  <c r="I23" i="8" s="1"/>
  <c r="D24" i="8"/>
  <c r="O24" i="8" s="1"/>
  <c r="I24" i="8" s="1"/>
  <c r="D25" i="8"/>
  <c r="O25" i="8" s="1"/>
  <c r="I25" i="8" s="1"/>
  <c r="D26" i="8"/>
  <c r="O26" i="8" s="1"/>
  <c r="I26" i="8" s="1"/>
  <c r="D27" i="8"/>
  <c r="O27" i="8" s="1"/>
  <c r="I27" i="8" s="1"/>
  <c r="D28" i="8"/>
  <c r="O28" i="8" s="1"/>
  <c r="I28" i="8" s="1"/>
  <c r="D29" i="8"/>
  <c r="O29" i="8" s="1"/>
  <c r="I29" i="8" s="1"/>
  <c r="D30" i="8"/>
  <c r="O30" i="8" s="1"/>
  <c r="I30" i="8" s="1"/>
  <c r="D31" i="8"/>
  <c r="O31" i="8" s="1"/>
  <c r="I31" i="8" s="1"/>
  <c r="D32" i="8"/>
  <c r="O32" i="8" s="1"/>
  <c r="I32" i="8" s="1"/>
  <c r="D37" i="8"/>
  <c r="O37" i="8" s="1"/>
  <c r="I37" i="8" s="1"/>
  <c r="D38" i="8"/>
  <c r="O38" i="8" s="1"/>
  <c r="I38" i="8" s="1"/>
  <c r="O43" i="8"/>
  <c r="I43" i="8" s="1"/>
  <c r="D44" i="8"/>
  <c r="O44" i="8" s="1"/>
  <c r="I44" i="8" s="1"/>
  <c r="D45" i="8"/>
  <c r="O45" i="8" s="1"/>
  <c r="I45" i="8" s="1"/>
  <c r="D46" i="8"/>
  <c r="O46" i="8" s="1"/>
  <c r="I46" i="8" s="1"/>
  <c r="D47" i="8"/>
  <c r="O47" i="8" s="1"/>
  <c r="I47" i="8" s="1"/>
  <c r="D48" i="8"/>
  <c r="O48" i="8" s="1"/>
  <c r="I48" i="8" s="1"/>
  <c r="D49" i="8"/>
  <c r="O49" i="8" s="1"/>
  <c r="I49" i="8" s="1"/>
  <c r="D50" i="8"/>
  <c r="O50" i="8" s="1"/>
  <c r="I50" i="8" s="1"/>
  <c r="D51" i="8"/>
  <c r="O51" i="8" s="1"/>
  <c r="I51" i="8" s="1"/>
  <c r="D52" i="8"/>
  <c r="O52" i="8" s="1"/>
  <c r="I52" i="8" s="1"/>
  <c r="D53" i="8"/>
  <c r="O53" i="8" s="1"/>
  <c r="I53" i="8" s="1"/>
  <c r="D54" i="8"/>
  <c r="O54" i="8" s="1"/>
  <c r="I54" i="8" s="1"/>
  <c r="D55" i="8"/>
  <c r="O55" i="8" s="1"/>
  <c r="I55" i="8" s="1"/>
  <c r="D56" i="8"/>
  <c r="O56" i="8" s="1"/>
  <c r="I56" i="8" s="1"/>
  <c r="D57" i="8"/>
  <c r="O57" i="8" s="1"/>
  <c r="I57" i="8" s="1"/>
  <c r="D58" i="8"/>
  <c r="O58" i="8" s="1"/>
  <c r="I58" i="8" s="1"/>
  <c r="D59" i="8"/>
  <c r="O59" i="8" s="1"/>
  <c r="I59" i="8" s="1"/>
  <c r="D60" i="8"/>
  <c r="O60" i="8" s="1"/>
  <c r="I60" i="8" s="1"/>
  <c r="D61" i="8"/>
  <c r="O61" i="8" s="1"/>
  <c r="I61" i="8" s="1"/>
  <c r="D62" i="8"/>
  <c r="O62" i="8" s="1"/>
  <c r="I62" i="8" s="1"/>
  <c r="D63" i="8"/>
  <c r="O63" i="8" s="1"/>
  <c r="I63" i="8" s="1"/>
  <c r="D64" i="8"/>
  <c r="O64" i="8" s="1"/>
  <c r="I64" i="8" s="1"/>
  <c r="D65" i="8"/>
  <c r="O65" i="8" s="1"/>
  <c r="I65" i="8" s="1"/>
  <c r="D17" i="8"/>
  <c r="O17" i="8" s="1"/>
  <c r="I17" i="8" s="1"/>
  <c r="C18" i="8"/>
  <c r="C19" i="8"/>
  <c r="C20" i="8"/>
  <c r="C21" i="8"/>
  <c r="C22" i="8"/>
  <c r="C23" i="8"/>
  <c r="C24" i="8"/>
  <c r="C25" i="8"/>
  <c r="C26" i="8"/>
  <c r="C27" i="8"/>
  <c r="C28" i="8"/>
  <c r="C17" i="8"/>
  <c r="D39" i="8"/>
  <c r="O39" i="8" s="1"/>
  <c r="I39" i="8" s="1"/>
  <c r="D34" i="8"/>
  <c r="O34" i="8" s="1"/>
  <c r="I34" i="8" s="1"/>
  <c r="A29" i="8"/>
  <c r="C29" i="8" s="1"/>
  <c r="E69" i="9" l="1"/>
  <c r="G69" i="9"/>
  <c r="F69" i="9"/>
  <c r="G52" i="9"/>
  <c r="F52" i="9"/>
  <c r="E52" i="9"/>
  <c r="G48" i="9"/>
  <c r="F48" i="9"/>
  <c r="E48" i="9"/>
  <c r="G22" i="9"/>
  <c r="F22" i="9"/>
  <c r="E22" i="9"/>
  <c r="E54" i="9"/>
  <c r="G54" i="9"/>
  <c r="F54" i="9"/>
  <c r="G51" i="9"/>
  <c r="F51" i="9"/>
  <c r="E51" i="9"/>
  <c r="G61" i="9"/>
  <c r="F61" i="9"/>
  <c r="E61" i="9"/>
  <c r="G65" i="9"/>
  <c r="F65" i="9"/>
  <c r="E65" i="9"/>
  <c r="F42" i="9"/>
  <c r="E42" i="9"/>
  <c r="G42" i="9"/>
  <c r="E68" i="9"/>
  <c r="G68" i="9"/>
  <c r="F68" i="9"/>
  <c r="G47" i="9"/>
  <c r="F47" i="9"/>
  <c r="E47" i="9"/>
  <c r="G58" i="9"/>
  <c r="F58" i="9"/>
  <c r="E58" i="9"/>
  <c r="O36" i="8"/>
  <c r="I36" i="8" s="1"/>
  <c r="J36" i="8" s="1"/>
  <c r="K36" i="8" s="1"/>
  <c r="J56" i="8"/>
  <c r="K56" i="8" s="1"/>
  <c r="J61" i="8"/>
  <c r="K61" i="8" s="1"/>
  <c r="J60" i="8"/>
  <c r="K60" i="8" s="1"/>
  <c r="J63" i="8"/>
  <c r="J57" i="8"/>
  <c r="K57" i="8" s="1"/>
  <c r="J65" i="8"/>
  <c r="K65" i="8" s="1"/>
  <c r="J64" i="8"/>
  <c r="K64" i="8" s="1"/>
  <c r="J17" i="8"/>
  <c r="J59" i="8"/>
  <c r="J62" i="8"/>
  <c r="K62" i="8" s="1"/>
  <c r="J58" i="8"/>
  <c r="J35" i="8"/>
  <c r="K35" i="8" s="1"/>
  <c r="A30" i="8"/>
  <c r="D33" i="8"/>
  <c r="O33" i="8" s="1"/>
  <c r="I33" i="8" s="1"/>
  <c r="J33" i="8" s="1"/>
  <c r="J24" i="8"/>
  <c r="J29" i="8"/>
  <c r="J25" i="8"/>
  <c r="J21" i="8"/>
  <c r="J52" i="8"/>
  <c r="J55" i="8"/>
  <c r="J28" i="8"/>
  <c r="J32" i="8"/>
  <c r="J48" i="8"/>
  <c r="J54" i="8"/>
  <c r="J50" i="8"/>
  <c r="J44" i="8"/>
  <c r="J38" i="8"/>
  <c r="J34" i="8"/>
  <c r="J31" i="8"/>
  <c r="J27" i="8"/>
  <c r="J23" i="8"/>
  <c r="J19" i="8"/>
  <c r="J51" i="8"/>
  <c r="J45" i="8"/>
  <c r="J39" i="8"/>
  <c r="J20" i="8"/>
  <c r="J53" i="8"/>
  <c r="J49" i="8"/>
  <c r="J47" i="8"/>
  <c r="J43" i="8"/>
  <c r="J37" i="8"/>
  <c r="J30" i="8"/>
  <c r="J26" i="8"/>
  <c r="J22" i="8"/>
  <c r="K22" i="8" s="1"/>
  <c r="J18" i="8"/>
  <c r="J46" i="8"/>
  <c r="D41" i="8" l="1"/>
  <c r="O41" i="8" s="1"/>
  <c r="I41" i="8" s="1"/>
  <c r="J41" i="8" s="1"/>
  <c r="K41" i="8" s="1"/>
  <c r="D42" i="8"/>
  <c r="O42" i="8" s="1"/>
  <c r="I42" i="8" s="1"/>
  <c r="J42" i="8" s="1"/>
  <c r="D40" i="8"/>
  <c r="O40" i="8" s="1"/>
  <c r="I40" i="8" s="1"/>
  <c r="J40" i="8" s="1"/>
  <c r="A31" i="8"/>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C30" i="8"/>
  <c r="L64" i="8"/>
  <c r="M64" i="8" s="1"/>
  <c r="P64" i="8" s="1"/>
  <c r="L65" i="8"/>
  <c r="M65" i="8" s="1"/>
  <c r="P65" i="8" s="1"/>
  <c r="L35" i="8"/>
  <c r="M35" i="8" s="1"/>
  <c r="P35" i="8" s="1"/>
  <c r="K59" i="8"/>
  <c r="L59" i="8" s="1"/>
  <c r="M59" i="8" s="1"/>
  <c r="P59" i="8" s="1"/>
  <c r="L57" i="8"/>
  <c r="M57" i="8" s="1"/>
  <c r="P57" i="8" s="1"/>
  <c r="L56" i="8"/>
  <c r="M56" i="8" s="1"/>
  <c r="P56" i="8" s="1"/>
  <c r="L61" i="8"/>
  <c r="M61" i="8" s="1"/>
  <c r="P61" i="8" s="1"/>
  <c r="L60" i="8"/>
  <c r="M60" i="8" s="1"/>
  <c r="P60" i="8" s="1"/>
  <c r="L62" i="8"/>
  <c r="M62" i="8" s="1"/>
  <c r="P62" i="8" s="1"/>
  <c r="K58" i="8"/>
  <c r="L58" i="8" s="1"/>
  <c r="M58" i="8" s="1"/>
  <c r="P58" i="8" s="1"/>
  <c r="K17" i="8"/>
  <c r="L17" i="8" s="1"/>
  <c r="M17" i="8" s="1"/>
  <c r="P17" i="8" s="1"/>
  <c r="K63" i="8"/>
  <c r="L63" i="8" s="1"/>
  <c r="M63" i="8" s="1"/>
  <c r="P63" i="8" s="1"/>
  <c r="K27" i="8"/>
  <c r="L27" i="8" s="1"/>
  <c r="M27" i="8" s="1"/>
  <c r="P27" i="8" s="1"/>
  <c r="K50" i="8"/>
  <c r="L50" i="8" s="1"/>
  <c r="M50" i="8" s="1"/>
  <c r="P50" i="8" s="1"/>
  <c r="K55" i="8"/>
  <c r="L55" i="8" s="1"/>
  <c r="M55" i="8" s="1"/>
  <c r="P55" i="8" s="1"/>
  <c r="K21" i="8"/>
  <c r="L21" i="8" s="1"/>
  <c r="M21" i="8" s="1"/>
  <c r="P21" i="8" s="1"/>
  <c r="K46" i="8"/>
  <c r="L46" i="8" s="1"/>
  <c r="M46" i="8" s="1"/>
  <c r="P46" i="8" s="1"/>
  <c r="K33" i="8"/>
  <c r="L33" i="8" s="1"/>
  <c r="M33" i="8" s="1"/>
  <c r="P33" i="8" s="1"/>
  <c r="K49" i="8"/>
  <c r="L49" i="8" s="1"/>
  <c r="M49" i="8" s="1"/>
  <c r="P49" i="8" s="1"/>
  <c r="K45" i="8"/>
  <c r="L45" i="8" s="1"/>
  <c r="M45" i="8" s="1"/>
  <c r="P45" i="8" s="1"/>
  <c r="K19" i="8"/>
  <c r="L19" i="8" s="1"/>
  <c r="M19" i="8" s="1"/>
  <c r="P19" i="8" s="1"/>
  <c r="K38" i="8"/>
  <c r="L38" i="8" s="1"/>
  <c r="M38" i="8" s="1"/>
  <c r="P38" i="8" s="1"/>
  <c r="K48" i="8"/>
  <c r="L48" i="8" s="1"/>
  <c r="M48" i="8" s="1"/>
  <c r="P48" i="8" s="1"/>
  <c r="K29" i="8"/>
  <c r="L29" i="8" s="1"/>
  <c r="M29" i="8" s="1"/>
  <c r="P29" i="8" s="1"/>
  <c r="L22" i="8"/>
  <c r="M22" i="8" s="1"/>
  <c r="P22" i="8" s="1"/>
  <c r="K30" i="8"/>
  <c r="L30" i="8" s="1"/>
  <c r="M30" i="8" s="1"/>
  <c r="P30" i="8" s="1"/>
  <c r="K43" i="8"/>
  <c r="L43" i="8" s="1"/>
  <c r="M43" i="8" s="1"/>
  <c r="P43" i="8" s="1"/>
  <c r="L36" i="8"/>
  <c r="M36" i="8" s="1"/>
  <c r="P36" i="8" s="1"/>
  <c r="K18" i="8"/>
  <c r="L18" i="8" s="1"/>
  <c r="M18" i="8" s="1"/>
  <c r="P18" i="8" s="1"/>
  <c r="K26" i="8"/>
  <c r="L26" i="8" s="1"/>
  <c r="M26" i="8" s="1"/>
  <c r="P26" i="8" s="1"/>
  <c r="K37" i="8"/>
  <c r="L37" i="8" s="1"/>
  <c r="M37" i="8" s="1"/>
  <c r="P37" i="8" s="1"/>
  <c r="K47" i="8"/>
  <c r="L47" i="8" s="1"/>
  <c r="M47" i="8" s="1"/>
  <c r="P47" i="8" s="1"/>
  <c r="K53" i="8"/>
  <c r="L53" i="8" s="1"/>
  <c r="M53" i="8" s="1"/>
  <c r="P53" i="8" s="1"/>
  <c r="K20" i="8"/>
  <c r="L20" i="8" s="1"/>
  <c r="M20" i="8" s="1"/>
  <c r="P20" i="8" s="1"/>
  <c r="K39" i="8"/>
  <c r="L39" i="8" s="1"/>
  <c r="M39" i="8" s="1"/>
  <c r="P39" i="8" s="1"/>
  <c r="K51" i="8"/>
  <c r="L51" i="8" s="1"/>
  <c r="M51" i="8" s="1"/>
  <c r="P51" i="8" s="1"/>
  <c r="K23" i="8"/>
  <c r="L23" i="8" s="1"/>
  <c r="M23" i="8" s="1"/>
  <c r="P23" i="8" s="1"/>
  <c r="K31" i="8"/>
  <c r="L31" i="8" s="1"/>
  <c r="M31" i="8" s="1"/>
  <c r="P31" i="8" s="1"/>
  <c r="K34" i="8"/>
  <c r="L34" i="8" s="1"/>
  <c r="M34" i="8" s="1"/>
  <c r="P34" i="8" s="1"/>
  <c r="K44" i="8"/>
  <c r="L44" i="8" s="1"/>
  <c r="M44" i="8" s="1"/>
  <c r="P44" i="8" s="1"/>
  <c r="K54" i="8"/>
  <c r="L54" i="8" s="1"/>
  <c r="M54" i="8" s="1"/>
  <c r="P54" i="8" s="1"/>
  <c r="K32" i="8"/>
  <c r="L32" i="8" s="1"/>
  <c r="M32" i="8" s="1"/>
  <c r="P32" i="8" s="1"/>
  <c r="K28" i="8"/>
  <c r="L28" i="8" s="1"/>
  <c r="M28" i="8" s="1"/>
  <c r="P28" i="8" s="1"/>
  <c r="K52" i="8"/>
  <c r="L52" i="8" s="1"/>
  <c r="M52" i="8" s="1"/>
  <c r="P52" i="8" s="1"/>
  <c r="K25" i="8"/>
  <c r="L25" i="8" s="1"/>
  <c r="M25" i="8" s="1"/>
  <c r="P25" i="8" s="1"/>
  <c r="K24" i="8"/>
  <c r="L24" i="8" s="1"/>
  <c r="M24" i="8" s="1"/>
  <c r="P24" i="8" s="1"/>
  <c r="L17" i="7"/>
  <c r="L18" i="7"/>
  <c r="L19" i="7"/>
  <c r="L20" i="7"/>
  <c r="L21" i="7"/>
  <c r="L22" i="7"/>
  <c r="L23" i="7"/>
  <c r="L24" i="7"/>
  <c r="L25" i="7"/>
  <c r="L26" i="7"/>
  <c r="L27" i="7"/>
  <c r="L28" i="7"/>
  <c r="L29" i="7"/>
  <c r="L30" i="7"/>
  <c r="L31" i="7"/>
  <c r="L16" i="7"/>
  <c r="R16" i="7" s="1"/>
  <c r="L41" i="8" l="1"/>
  <c r="M41" i="8" s="1"/>
  <c r="P41" i="8" s="1"/>
  <c r="K42" i="8"/>
  <c r="L42" i="8" s="1"/>
  <c r="M42" i="8" s="1"/>
  <c r="P42" i="8" s="1"/>
  <c r="K40" i="8"/>
  <c r="L40" i="8" s="1"/>
  <c r="M40" i="8" s="1"/>
  <c r="P40" i="8" s="1"/>
  <c r="C31" i="8"/>
  <c r="R17" i="7"/>
  <c r="R18" i="7"/>
  <c r="S18" i="7" s="1"/>
  <c r="R19" i="7"/>
  <c r="R20" i="7"/>
  <c r="R21" i="7"/>
  <c r="R22" i="7"/>
  <c r="R23" i="7"/>
  <c r="R24" i="7"/>
  <c r="R25" i="7"/>
  <c r="R26" i="7"/>
  <c r="R27" i="7"/>
  <c r="R28" i="7"/>
  <c r="R29" i="7"/>
  <c r="R30" i="7"/>
  <c r="R31" i="7"/>
  <c r="C32" i="8" l="1"/>
  <c r="S26" i="7"/>
  <c r="T26" i="7" s="1"/>
  <c r="S22" i="7"/>
  <c r="T22" i="7" s="1"/>
  <c r="T18" i="7"/>
  <c r="U18" i="7" s="1"/>
  <c r="W18" i="7" s="1"/>
  <c r="X18" i="7" s="1"/>
  <c r="S29" i="7"/>
  <c r="T29" i="7" s="1"/>
  <c r="S25" i="7"/>
  <c r="S21" i="7"/>
  <c r="T21" i="7" s="1"/>
  <c r="S17" i="7"/>
  <c r="S28" i="7"/>
  <c r="T28" i="7" s="1"/>
  <c r="S24" i="7"/>
  <c r="T24" i="7" s="1"/>
  <c r="S20" i="7"/>
  <c r="T20" i="7" s="1"/>
  <c r="S30" i="7"/>
  <c r="T30" i="7" s="1"/>
  <c r="S31" i="7"/>
  <c r="S27" i="7"/>
  <c r="T27" i="7" s="1"/>
  <c r="S23" i="7"/>
  <c r="S19" i="7"/>
  <c r="T19" i="7" s="1"/>
  <c r="U24" i="7" l="1"/>
  <c r="W24" i="7" s="1"/>
  <c r="X24" i="7" s="1"/>
  <c r="U26" i="7"/>
  <c r="W26" i="7" s="1"/>
  <c r="X26" i="7" s="1"/>
  <c r="U19" i="7"/>
  <c r="W19" i="7" s="1"/>
  <c r="X19" i="7" s="1"/>
  <c r="U21" i="7"/>
  <c r="W21" i="7" s="1"/>
  <c r="X21" i="7" s="1"/>
  <c r="U29" i="7"/>
  <c r="W29" i="7" s="1"/>
  <c r="X29" i="7" s="1"/>
  <c r="U30" i="7"/>
  <c r="W30" i="7" s="1"/>
  <c r="X30" i="7" s="1"/>
  <c r="U27" i="7"/>
  <c r="W27" i="7" s="1"/>
  <c r="X27" i="7" s="1"/>
  <c r="T23" i="7"/>
  <c r="U23" i="7" s="1"/>
  <c r="W23" i="7" s="1"/>
  <c r="X23" i="7" s="1"/>
  <c r="T31" i="7"/>
  <c r="U31" i="7" s="1"/>
  <c r="W31" i="7" s="1"/>
  <c r="X31" i="7" s="1"/>
  <c r="U20" i="7"/>
  <c r="W20" i="7" s="1"/>
  <c r="X20" i="7" s="1"/>
  <c r="U28" i="7"/>
  <c r="W28" i="7" s="1"/>
  <c r="X28" i="7" s="1"/>
  <c r="T17" i="7"/>
  <c r="U17" i="7" s="1"/>
  <c r="W17" i="7" s="1"/>
  <c r="X17" i="7" s="1"/>
  <c r="T25" i="7"/>
  <c r="U25" i="7" s="1"/>
  <c r="W25" i="7" s="1"/>
  <c r="X25" i="7" s="1"/>
  <c r="U22" i="7"/>
  <c r="W22" i="7" s="1"/>
  <c r="X22" i="7" s="1"/>
  <c r="D17" i="7"/>
  <c r="G17" i="7" s="1"/>
  <c r="H17" i="7" s="1"/>
  <c r="I17" i="7" l="1"/>
  <c r="I18" i="7"/>
  <c r="H16" i="7" l="1"/>
  <c r="I16" i="7" s="1"/>
  <c r="S16" i="7" s="1"/>
  <c r="T16" i="7" l="1"/>
  <c r="U16" i="7" s="1"/>
  <c r="W16" i="7" s="1"/>
  <c r="X16" i="7" s="1"/>
  <c r="C33" i="8" l="1"/>
  <c r="C34" i="8" l="1"/>
  <c r="C35" i="8" l="1"/>
  <c r="C36" i="8" l="1"/>
  <c r="C37" i="8" l="1"/>
  <c r="C38" i="8"/>
  <c r="C39" i="8" l="1"/>
  <c r="C40" i="8" l="1"/>
  <c r="C41" i="8" l="1"/>
  <c r="C42" i="8" l="1"/>
  <c r="C43" i="8" l="1"/>
  <c r="C44" i="8" l="1"/>
  <c r="C45" i="8" l="1"/>
  <c r="C46" i="8" l="1"/>
  <c r="C47" i="8" l="1"/>
  <c r="C48" i="8" l="1"/>
  <c r="C49" i="8" l="1"/>
  <c r="C50" i="8" l="1"/>
  <c r="C51" i="8" l="1"/>
  <c r="C52" i="8" l="1"/>
  <c r="C53" i="8" l="1"/>
  <c r="C54" i="8" l="1"/>
  <c r="C55" i="8" l="1"/>
  <c r="C56" i="8" l="1"/>
  <c r="C57" i="8" l="1"/>
  <c r="C58" i="8" l="1"/>
  <c r="C59" i="8" l="1"/>
  <c r="C60" i="8" l="1"/>
  <c r="C61" i="8" l="1"/>
  <c r="C62" i="8" l="1"/>
  <c r="C63" i="8" l="1"/>
  <c r="C64" i="8" l="1"/>
  <c r="C65" i="8" l="1"/>
</calcChain>
</file>

<file path=xl/sharedStrings.xml><?xml version="1.0" encoding="utf-8"?>
<sst xmlns="http://schemas.openxmlformats.org/spreadsheetml/2006/main" count="150" uniqueCount="109">
  <si>
    <t>Cation Species</t>
  </si>
  <si>
    <t>µM</t>
  </si>
  <si>
    <t xml:space="preserve"> f/m2  </t>
  </si>
  <si>
    <t>l (m)</t>
  </si>
  <si>
    <t>F</t>
  </si>
  <si>
    <t>moles/L</t>
  </si>
  <si>
    <r>
      <t>Na</t>
    </r>
    <r>
      <rPr>
        <vertAlign val="superscript"/>
        <sz val="12"/>
        <color rgb="FF000000"/>
        <rFont val="Times New Roman"/>
        <family val="1"/>
      </rPr>
      <t>+</t>
    </r>
  </si>
  <si>
    <r>
      <t>K</t>
    </r>
    <r>
      <rPr>
        <vertAlign val="superscript"/>
        <sz val="12"/>
        <color rgb="FF000000"/>
        <rFont val="Times New Roman"/>
        <family val="1"/>
      </rPr>
      <t>+</t>
    </r>
  </si>
  <si>
    <t>Kpi</t>
  </si>
  <si>
    <t xml:space="preserve">Total localized charge density  </t>
  </si>
  <si>
    <t>action potential (mV)</t>
  </si>
  <si>
    <t>James Weifu Lee*</t>
  </si>
  <si>
    <t xml:space="preserve">Department of Chemistry and Biochemistry </t>
  </si>
  <si>
    <t>Old Dominion University, Norfolk, VA 23529 USA</t>
  </si>
  <si>
    <t>*Corresponding Author email: jwlee@odu.edu</t>
  </si>
  <si>
    <t>Supporting Information for:</t>
  </si>
  <si>
    <t>Time (ms)</t>
  </si>
  <si>
    <t>Action Potential (mV)</t>
  </si>
  <si>
    <t>mM (mmoles/L)</t>
  </si>
  <si>
    <t>V</t>
  </si>
  <si>
    <r>
      <t xml:space="preserve"> </t>
    </r>
    <r>
      <rPr>
        <b/>
        <sz val="12"/>
        <color theme="1"/>
        <rFont val="Arial"/>
        <family val="2"/>
      </rPr>
      <t>Detailed calculations in the spread sheet here showing how the time-dependent localized protons/cations concentrations at the liquid-membrane interface in relation to time-dependent Action Potential spike  were calculated:</t>
    </r>
  </si>
  <si>
    <t>Transmembrane Ion Current</t>
  </si>
  <si>
    <t>(mA/m2)</t>
  </si>
  <si>
    <t>Ampere /um2</t>
  </si>
  <si>
    <t>electric charges/(s.um2)</t>
  </si>
  <si>
    <t>TELC/cell</t>
  </si>
  <si>
    <t>Chane from 3900 (-70mV) to (-55mV) 3100 TELC/um2</t>
  </si>
  <si>
    <t>Time (s) required to change 800 charges/um2</t>
  </si>
  <si>
    <t>from 3100 TELC (-55mV)  to (+30mV) 1700 anions/um2</t>
  </si>
  <si>
    <t>time (s) required to change 4800</t>
  </si>
  <si>
    <t>From (+30mV) 1700 annions to(-70 mV) 3900 TELC/um2)</t>
  </si>
  <si>
    <t>time (s) needed to change 5600</t>
  </si>
  <si>
    <t>mol/s/m2</t>
  </si>
  <si>
    <t>Application of TELC model to better elucidate neural stimulation by touch</t>
  </si>
  <si>
    <r>
      <t xml:space="preserve"> </t>
    </r>
    <r>
      <rPr>
        <b/>
        <sz val="12"/>
        <color theme="1"/>
        <rFont val="Arial"/>
        <family val="2"/>
      </rPr>
      <t>Detailed calculations in the spread sheet here showing how the localized protons/cations concentrations at the liquid-membrane interface were calculated at extracellular side of neural N2A cell:</t>
    </r>
  </si>
  <si>
    <t>140 mM</t>
  </si>
  <si>
    <t>3  mM</t>
  </si>
  <si>
    <r>
      <t>Ca</t>
    </r>
    <r>
      <rPr>
        <vertAlign val="superscript"/>
        <sz val="12"/>
        <color rgb="FF000000"/>
        <rFont val="Times New Roman"/>
        <family val="1"/>
      </rPr>
      <t>+2</t>
    </r>
  </si>
  <si>
    <t>1.5 mM</t>
  </si>
  <si>
    <t>At the intracellular side of a neural N2A cell</t>
  </si>
  <si>
    <t>14 mM</t>
  </si>
  <si>
    <t>0.0001 mM</t>
  </si>
  <si>
    <t>in Medium pH = 7.3</t>
  </si>
  <si>
    <t>in pH 7.3 medium</t>
  </si>
  <si>
    <t>TELC per um2</t>
  </si>
  <si>
    <t>N_A</t>
  </si>
  <si>
    <t>TELC per m2</t>
  </si>
  <si>
    <t>mV</t>
  </si>
  <si>
    <t>N2A cell volume and surface area calculation</t>
  </si>
  <si>
    <t>Ref:  Lulevich, V., Zimmer, C. C., Hong, H.-s., Jin, L.-w. &amp; Liu, G.-y. Single-cell mechanics provides a sensitive and quantitative means for probing amyloid-beta peptide and neuronal cell interactions. P Natl Acad Sci USA 107, 13872-13877, doi:10.1073/pnas.1008341107 (2010).</t>
  </si>
  <si>
    <t>Typical N2a cells (&gt;85% of the population) exhibited a characteristic ellipsoidal shape with short neuritis. They adhered to coverslips as individual entities instead of large colonies. The long and short axes ranged from 17 to 32 and 15 to 20 μm, respectively. The cell height is defined by the distance between the highest point above the nucleus and the glass substrate and is measured using AFM. The typical height ranged from 9 to 14 μm, corresponding well to known dimensions of neuronal cells.</t>
  </si>
  <si>
    <t>The long and short axes ranged from 17 to 32 = average 25 and 15 to 20 μm = 18</t>
  </si>
  <si>
    <t>volume ( μm. μm.  μm)</t>
  </si>
  <si>
    <t>Surface area ( μm. μm)</t>
  </si>
  <si>
    <t xml:space="preserve"> </t>
  </si>
  <si>
    <t>semi- long axis a = (17+32)/4 = 12 μm</t>
  </si>
  <si>
    <t>semi-short axis b = (15+20)/4 = 9  μm</t>
  </si>
  <si>
    <t>semi height c = ( 9+14)/4 = 6 μm</t>
  </si>
  <si>
    <t>V = abc  4 x3.14/3</t>
  </si>
  <si>
    <t>Calculation for the total numbers of transmembrane-electrostatically localized charges per cell computed from the resting membrane potential, stimulation threshold, and action potential peak level in a typical ellipsoidal Neuro2A (N2A) cell with a cell volume of 2700 μm3 and extracellular membrane surface area of 1000 μm2.</t>
  </si>
  <si>
    <t>Neural Membrane Potential (mV)</t>
  </si>
  <si>
    <t>TELC μm2 on extracellular membrane surface</t>
  </si>
  <si>
    <t>TELPC per N2A cell</t>
  </si>
  <si>
    <t>mole  PC per N2A cell</t>
  </si>
  <si>
    <t>mol PC/L in N2A cell</t>
  </si>
  <si>
    <t xml:space="preserve">Single channel conductance was calculated from the slope of the linear regression line of each cell giving γ = 22.9 ± 1.4pS (mean ± SEM). </t>
  </si>
  <si>
    <t>Ref: Coste, B. et al. Piezo1 and Piezo2 Are Essential Components of Distinct Mechanically Activated Cation Channels. Science 330, 55-60, doi:10.1126/science.1193270 (2010).</t>
  </si>
  <si>
    <t>Single Piezo channel conductance (pS)</t>
  </si>
  <si>
    <t>Membrane potential (V)</t>
  </si>
  <si>
    <t>Peak current (A) per Piezo channel</t>
  </si>
  <si>
    <t>Calculation of transmembrane-electrostatically localized protons/cation density in relation to mechanically-activated transmembrane current and time in a Neuro2A cell</t>
  </si>
  <si>
    <t>Mechanically-activated current in a Neuro2A cell (pA)</t>
  </si>
  <si>
    <t xml:space="preserve">Half Current Peak width time (s) </t>
  </si>
  <si>
    <t>Excess charge (Coul) per cell</t>
  </si>
  <si>
    <t>Faraday Constant (F, C/mol)</t>
  </si>
  <si>
    <t>mol eletric charges/cell</t>
  </si>
  <si>
    <t>excess charge particles/cell</t>
  </si>
  <si>
    <t>mol charges/cell vol (μm. μm.μm)</t>
  </si>
  <si>
    <t>charges/membrane area (μm.μm)</t>
  </si>
  <si>
    <t>mol charges/L in cell</t>
  </si>
  <si>
    <t>Neural stimulation time</t>
  </si>
  <si>
    <t>Rising phase time of action potential</t>
  </si>
  <si>
    <t>Declining phase time of action potential</t>
  </si>
  <si>
    <r>
      <t xml:space="preserve"> </t>
    </r>
    <r>
      <rPr>
        <b/>
        <sz val="12"/>
        <color theme="1"/>
        <rFont val="Arial"/>
        <family val="2"/>
      </rPr>
      <t>Detailed calculations showing the time (s) required to change TELC denisty of 800 (stimulation), 4800 (rising phase), or 5600 (declining phase) charges per square micrometer at extracellular surface of neural N2A cell as a function of the net transmembrane ion current (mA/m2) :</t>
    </r>
  </si>
  <si>
    <r>
      <t xml:space="preserve">Note, the </t>
    </r>
    <r>
      <rPr>
        <b/>
        <sz val="12"/>
        <color theme="1"/>
        <rFont val="Arial"/>
        <family val="2"/>
      </rPr>
      <t>TELC surface density data</t>
    </r>
    <r>
      <rPr>
        <sz val="12"/>
        <color theme="1"/>
        <rFont val="Arial"/>
        <family val="2"/>
      </rPr>
      <t xml:space="preserve"> listed in </t>
    </r>
    <r>
      <rPr>
        <b/>
        <sz val="12"/>
        <color theme="1"/>
        <rFont val="Arial"/>
        <family val="2"/>
      </rPr>
      <t>Table 1</t>
    </r>
    <r>
      <rPr>
        <sz val="12"/>
        <color theme="1"/>
        <rFont val="Arial"/>
        <family val="2"/>
      </rPr>
      <t xml:space="preserve"> of the article are supported by the folowing calculations </t>
    </r>
  </si>
  <si>
    <r>
      <t>Note, the data presented in</t>
    </r>
    <r>
      <rPr>
        <b/>
        <sz val="12"/>
        <color theme="1"/>
        <rFont val="Arial"/>
        <family val="2"/>
      </rPr>
      <t xml:space="preserve"> Figure 5</t>
    </r>
    <r>
      <rPr>
        <sz val="12"/>
        <color theme="1"/>
        <rFont val="Arial"/>
        <family val="2"/>
      </rPr>
      <t xml:space="preserve"> for Touch signal transduction responding time are supported by the following calculations</t>
    </r>
  </si>
  <si>
    <t>Calculation of inward cation motive force at resting transmembrane potential of -70 mV</t>
  </si>
  <si>
    <t>IMF = ΔΨ - (2.3RT/F) * ΔpI</t>
  </si>
  <si>
    <t>Intracellular (mM)</t>
  </si>
  <si>
    <t>Extracelluar (mM)</t>
  </si>
  <si>
    <t>Resting potential</t>
  </si>
  <si>
    <t>R</t>
  </si>
  <si>
    <t>T (37 C)</t>
  </si>
  <si>
    <t> ΔpI</t>
  </si>
  <si>
    <t>2.3RT/F</t>
  </si>
  <si>
    <t>IMF</t>
  </si>
  <si>
    <t>(2.3RT/F) * ΔpI</t>
  </si>
  <si>
    <t>mM</t>
  </si>
  <si>
    <t>J/(K.mol)</t>
  </si>
  <si>
    <t>K</t>
  </si>
  <si>
    <t>C mol-</t>
  </si>
  <si>
    <t>log ratio</t>
  </si>
  <si>
    <t>Na+</t>
  </si>
  <si>
    <t>K+</t>
  </si>
  <si>
    <t>Ca++</t>
  </si>
  <si>
    <r>
      <t xml:space="preserve">Note, the </t>
    </r>
    <r>
      <rPr>
        <b/>
        <sz val="12"/>
        <color theme="1"/>
        <rFont val="Arial"/>
        <family val="2"/>
      </rPr>
      <t xml:space="preserve">time-dependent TELC and V(t) data </t>
    </r>
    <r>
      <rPr>
        <sz val="12"/>
        <color theme="1"/>
        <rFont val="Arial"/>
        <family val="2"/>
      </rPr>
      <t xml:space="preserve">presented in </t>
    </r>
    <r>
      <rPr>
        <b/>
        <sz val="12"/>
        <color theme="1"/>
        <rFont val="Arial"/>
        <family val="2"/>
      </rPr>
      <t>Figure 6</t>
    </r>
    <r>
      <rPr>
        <sz val="12"/>
        <color theme="1"/>
        <rFont val="Arial"/>
        <family val="2"/>
      </rPr>
      <t xml:space="preserve"> are supported by the following caculations</t>
    </r>
  </si>
  <si>
    <r>
      <t xml:space="preserve">Note, the </t>
    </r>
    <r>
      <rPr>
        <b/>
        <sz val="12"/>
        <color theme="1"/>
        <rFont val="Arial"/>
        <family val="2"/>
      </rPr>
      <t>construction</t>
    </r>
    <r>
      <rPr>
        <sz val="12"/>
        <color theme="1"/>
        <rFont val="Arial"/>
        <family val="2"/>
      </rPr>
      <t>/</t>
    </r>
    <r>
      <rPr>
        <b/>
        <sz val="12"/>
        <color theme="1"/>
        <rFont val="Arial"/>
        <family val="2"/>
      </rPr>
      <t>interpretation of time-dependent TELC and V(t) curves</t>
    </r>
    <r>
      <rPr>
        <sz val="12"/>
        <color theme="1"/>
        <rFont val="Arial"/>
        <family val="2"/>
      </rPr>
      <t xml:space="preserve"> in </t>
    </r>
    <r>
      <rPr>
        <b/>
        <sz val="12"/>
        <color theme="1"/>
        <rFont val="Arial"/>
        <family val="2"/>
      </rPr>
      <t>Figure 6</t>
    </r>
    <r>
      <rPr>
        <sz val="12"/>
        <color theme="1"/>
        <rFont val="Arial"/>
        <family val="2"/>
      </rPr>
      <t xml:space="preserve"> with the integral equations are supported by the following calculations with respect to neural stimulation time, action potential rising phase time and declining phase time: </t>
    </r>
  </si>
  <si>
    <r>
      <t xml:space="preserve">Note, the </t>
    </r>
    <r>
      <rPr>
        <b/>
        <sz val="12"/>
        <color theme="1"/>
        <rFont val="Arial"/>
        <family val="2"/>
      </rPr>
      <t>TELC per cell data</t>
    </r>
    <r>
      <rPr>
        <sz val="12"/>
        <color theme="1"/>
        <rFont val="Arial"/>
        <family val="2"/>
      </rPr>
      <t xml:space="preserve"> listed in </t>
    </r>
    <r>
      <rPr>
        <b/>
        <sz val="12"/>
        <color theme="1"/>
        <rFont val="Arial"/>
        <family val="2"/>
      </rPr>
      <t>Table 1</t>
    </r>
    <r>
      <rPr>
        <sz val="12"/>
        <color theme="1"/>
        <rFont val="Arial"/>
        <family val="2"/>
      </rPr>
      <t xml:space="preserve"> are supported by the following calculations:</t>
    </r>
  </si>
  <si>
    <r>
      <t xml:space="preserve">Note, the </t>
    </r>
    <r>
      <rPr>
        <b/>
        <sz val="12"/>
        <color theme="1"/>
        <rFont val="Arial"/>
        <family val="2"/>
      </rPr>
      <t xml:space="preserve">inward cation motive force for Na+, K+ and Ca++  at the resting potential used in the text of the article </t>
    </r>
    <r>
      <rPr>
        <sz val="12"/>
        <color theme="1"/>
        <rFont val="Arial"/>
        <family val="2"/>
      </rPr>
      <t>is supported by the following calculations: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</si>
</sst>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sz val="12"/>
      <color rgb="FF000000"/>
      <name val="Times New Roman"/>
      <family val="1"/>
    </font>
    <font>
      <sz val="11"/>
      <color theme="1"/>
      <name val="Calibri"/>
      <family val="2"/>
    </font>
    <font>
      <vertAlign val="superscript"/>
      <sz val="12"/>
      <color rgb="FF000000"/>
      <name val="Times New Roman"/>
      <family val="1"/>
    </font>
    <font>
      <sz val="12"/>
      <color rgb="FF0070C0"/>
      <name val="Times New Roman"/>
      <family val="1"/>
    </font>
    <font>
      <sz val="11"/>
      <color rgb="FF000000"/>
      <name val="Times New Roman"/>
      <family val="1"/>
    </font>
    <font>
      <sz val="12"/>
      <color theme="1"/>
      <name val="Times New Roman"/>
      <family val="1"/>
    </font>
    <font>
      <sz val="12"/>
      <color theme="1"/>
      <name val="Arial"/>
      <family val="2"/>
    </font>
    <font>
      <b/>
      <sz val="12"/>
      <color theme="1"/>
      <name val="Arial"/>
      <family val="2"/>
    </font>
    <font>
      <sz val="14"/>
      <color theme="1"/>
      <name val="Arial"/>
      <family val="2"/>
    </font>
    <font>
      <sz val="16"/>
      <color theme="1"/>
      <name val="Arial"/>
      <family val="2"/>
    </font>
    <font>
      <b/>
      <sz val="14"/>
      <color theme="1"/>
      <name val="Arial"/>
      <family val="2"/>
    </font>
    <font>
      <b/>
      <sz val="14"/>
      <color theme="1"/>
      <name val="Calibri"/>
      <family val="2"/>
      <scheme val="minor"/>
    </font>
    <font>
      <sz val="14"/>
      <color theme="1"/>
      <name val="Calibri"/>
      <family val="2"/>
      <scheme val="minor"/>
    </font>
    <font>
      <sz val="12"/>
      <color theme="1"/>
      <name val="Calibri"/>
      <family val="2"/>
      <scheme val="minor"/>
    </font>
    <font>
      <sz val="12"/>
      <color rgb="FF000000"/>
      <name val="Arial"/>
      <family val="2"/>
    </font>
    <font>
      <b/>
      <sz val="11"/>
      <color theme="1"/>
      <name val="Calibri"/>
      <family val="2"/>
      <scheme val="minor"/>
    </font>
    <font>
      <b/>
      <sz val="12"/>
      <color rgb="FF000000"/>
      <name val="Arial"/>
      <family val="2"/>
    </font>
    <font>
      <b/>
      <sz val="11"/>
      <color rgb="FF000000"/>
      <name val="Calibri"/>
      <family val="2"/>
    </font>
    <font>
      <sz val="11"/>
      <color rgb="FF000000"/>
      <name val="Arial"/>
      <family val="2"/>
    </font>
    <font>
      <sz val="11"/>
      <color rgb="FF000000"/>
      <name val="Calibri"/>
      <family val="2"/>
    </font>
    <font>
      <b/>
      <sz val="9"/>
      <color rgb="FF000000"/>
      <name val="Times New Roman"/>
      <family val="1"/>
    </font>
    <font>
      <b/>
      <sz val="11"/>
      <color theme="1"/>
      <name val="Calibri"/>
      <family val="2"/>
    </font>
    <font>
      <sz val="14"/>
      <color rgb="FF001D35"/>
      <name val="Roboto"/>
    </font>
  </fonts>
  <fills count="2">
    <fill>
      <patternFill patternType="none"/>
    </fill>
    <fill>
      <patternFill patternType="gray125"/>
    </fill>
  </fills>
  <borders count="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32">
    <xf numFmtId="0" fontId="0" fillId="0" borderId="0" xfId="0"/>
    <xf numFmtId="0" fontId="1" fillId="0" borderId="0" xfId="0" applyFont="1" applyAlignment="1">
      <alignment horizontal="justify" vertical="center"/>
    </xf>
    <xf numFmtId="0" fontId="2" fillId="0" borderId="0" xfId="0" applyFont="1"/>
    <xf numFmtId="0" fontId="1" fillId="0" borderId="1" xfId="0" applyFont="1" applyBorder="1" applyAlignment="1">
      <alignment horizontal="justify" vertical="center" wrapText="1"/>
    </xf>
    <xf numFmtId="0" fontId="1" fillId="0" borderId="0" xfId="0" applyFont="1" applyAlignment="1">
      <alignment horizontal="justify" vertical="center" wrapText="1"/>
    </xf>
    <xf numFmtId="11" fontId="2" fillId="0" borderId="0" xfId="0" applyNumberFormat="1" applyFont="1"/>
    <xf numFmtId="11" fontId="4" fillId="0" borderId="0" xfId="0" applyNumberFormat="1" applyFont="1"/>
    <xf numFmtId="0" fontId="1" fillId="0" borderId="2" xfId="0" applyFont="1" applyBorder="1" applyAlignment="1">
      <alignment horizontal="justify" vertical="center" wrapText="1"/>
    </xf>
    <xf numFmtId="0" fontId="5" fillId="0" borderId="2" xfId="0" applyFont="1" applyBorder="1" applyAlignment="1">
      <alignment horizontal="justify" vertical="center" wrapText="1"/>
    </xf>
    <xf numFmtId="11" fontId="0" fillId="0" borderId="0" xfId="0" applyNumberFormat="1"/>
    <xf numFmtId="11" fontId="1" fillId="0" borderId="0" xfId="0" applyNumberFormat="1" applyFont="1" applyAlignment="1">
      <alignment horizontal="justify" vertical="center" wrapText="1"/>
    </xf>
    <xf numFmtId="0" fontId="6" fillId="0" borderId="0" xfId="0" applyFont="1"/>
    <xf numFmtId="11" fontId="7" fillId="0" borderId="0" xfId="0" applyNumberFormat="1" applyFont="1"/>
    <xf numFmtId="0" fontId="7" fillId="0" borderId="0" xfId="0" applyFont="1"/>
    <xf numFmtId="0" fontId="8" fillId="0" borderId="0" xfId="0" applyFont="1"/>
    <xf numFmtId="0" fontId="10" fillId="0" borderId="0" xfId="0" applyFont="1"/>
    <xf numFmtId="0" fontId="9" fillId="0" borderId="0" xfId="0" applyFont="1"/>
    <xf numFmtId="0" fontId="11" fillId="0" borderId="0" xfId="0" applyFont="1"/>
    <xf numFmtId="0" fontId="12" fillId="0" borderId="0" xfId="0" applyFont="1"/>
    <xf numFmtId="0" fontId="13" fillId="0" borderId="0" xfId="0" applyFont="1"/>
    <xf numFmtId="0" fontId="14" fillId="0" borderId="0" xfId="0" applyFont="1"/>
    <xf numFmtId="11" fontId="14" fillId="0" borderId="0" xfId="0" applyNumberFormat="1" applyFont="1"/>
    <xf numFmtId="0" fontId="15" fillId="0" borderId="0" xfId="0" applyFont="1"/>
    <xf numFmtId="0" fontId="16" fillId="0" borderId="0" xfId="0" applyFont="1"/>
    <xf numFmtId="11" fontId="15" fillId="0" borderId="0" xfId="0" applyNumberFormat="1" applyFont="1"/>
    <xf numFmtId="0" fontId="17" fillId="0" borderId="0" xfId="0" applyFont="1"/>
    <xf numFmtId="0" fontId="18" fillId="0" borderId="0" xfId="0" applyFont="1"/>
    <xf numFmtId="0" fontId="19" fillId="0" borderId="0" xfId="0" applyFont="1"/>
    <xf numFmtId="0" fontId="20" fillId="0" borderId="0" xfId="0" applyFont="1" applyAlignment="1">
      <alignment horizontal="justify" vertical="center"/>
    </xf>
    <xf numFmtId="0" fontId="21" fillId="0" borderId="0" xfId="0" applyFont="1" applyAlignment="1">
      <alignment horizontal="justify" vertical="center"/>
    </xf>
    <xf numFmtId="0" fontId="22" fillId="0" borderId="0" xfId="0" applyFont="1"/>
    <xf numFmtId="0" fontId="23"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53062117235348"/>
          <c:y val="4.8855972211394365E-2"/>
          <c:w val="0.68642782152230974"/>
          <c:h val="0.90228805557721126"/>
        </c:manualLayout>
      </c:layout>
      <c:scatterChart>
        <c:scatterStyle val="smoothMarker"/>
        <c:varyColors val="0"/>
        <c:ser>
          <c:idx val="0"/>
          <c:order val="0"/>
          <c:marker>
            <c:symbol val="none"/>
          </c:marker>
          <c:xVal>
            <c:numRef>
              <c:f>'Localized ProtonCation vs time'!$C$17:$C$65</c:f>
              <c:numCache>
                <c:formatCode>General</c:formatCode>
                <c:ptCount val="49"/>
                <c:pt idx="0">
                  <c:v>0</c:v>
                </c:pt>
                <c:pt idx="1">
                  <c:v>9.9999999999999978E-2</c:v>
                </c:pt>
                <c:pt idx="2">
                  <c:v>0.19999999999999996</c:v>
                </c:pt>
                <c:pt idx="3">
                  <c:v>0.30000000000000004</c:v>
                </c:pt>
                <c:pt idx="4">
                  <c:v>0.4</c:v>
                </c:pt>
                <c:pt idx="5">
                  <c:v>0.5</c:v>
                </c:pt>
                <c:pt idx="6">
                  <c:v>0.6</c:v>
                </c:pt>
                <c:pt idx="7">
                  <c:v>0.7</c:v>
                </c:pt>
                <c:pt idx="8">
                  <c:v>0.8</c:v>
                </c:pt>
                <c:pt idx="9">
                  <c:v>0.9</c:v>
                </c:pt>
                <c:pt idx="10">
                  <c:v>1</c:v>
                </c:pt>
                <c:pt idx="11">
                  <c:v>1.1000000000000001</c:v>
                </c:pt>
                <c:pt idx="12">
                  <c:v>1.2</c:v>
                </c:pt>
                <c:pt idx="13">
                  <c:v>1.3</c:v>
                </c:pt>
                <c:pt idx="14">
                  <c:v>1.4</c:v>
                </c:pt>
                <c:pt idx="15">
                  <c:v>1.5</c:v>
                </c:pt>
                <c:pt idx="16">
                  <c:v>1.6</c:v>
                </c:pt>
                <c:pt idx="17">
                  <c:v>1.7</c:v>
                </c:pt>
                <c:pt idx="18">
                  <c:v>1.7999999999999998</c:v>
                </c:pt>
                <c:pt idx="19">
                  <c:v>1.9</c:v>
                </c:pt>
                <c:pt idx="20">
                  <c:v>2</c:v>
                </c:pt>
                <c:pt idx="21">
                  <c:v>2.0999999999999996</c:v>
                </c:pt>
                <c:pt idx="22">
                  <c:v>2.2000000000000002</c:v>
                </c:pt>
                <c:pt idx="23">
                  <c:v>2.2999999999999998</c:v>
                </c:pt>
                <c:pt idx="24">
                  <c:v>2.4000000000000004</c:v>
                </c:pt>
                <c:pt idx="25">
                  <c:v>2.5</c:v>
                </c:pt>
                <c:pt idx="26">
                  <c:v>2.6000000000000005</c:v>
                </c:pt>
                <c:pt idx="27">
                  <c:v>2.7</c:v>
                </c:pt>
                <c:pt idx="28">
                  <c:v>2.8000000000000007</c:v>
                </c:pt>
                <c:pt idx="29">
                  <c:v>2.9000000000000004</c:v>
                </c:pt>
                <c:pt idx="30">
                  <c:v>3.0000000000000004</c:v>
                </c:pt>
                <c:pt idx="31">
                  <c:v>3.1000000000000005</c:v>
                </c:pt>
                <c:pt idx="32">
                  <c:v>3.2000000000000006</c:v>
                </c:pt>
                <c:pt idx="33">
                  <c:v>3.3000000000000007</c:v>
                </c:pt>
                <c:pt idx="34">
                  <c:v>3.4000000000000008</c:v>
                </c:pt>
                <c:pt idx="35">
                  <c:v>3.5000000000000009</c:v>
                </c:pt>
                <c:pt idx="36">
                  <c:v>3.600000000000001</c:v>
                </c:pt>
                <c:pt idx="37">
                  <c:v>3.7000000000000011</c:v>
                </c:pt>
                <c:pt idx="38">
                  <c:v>3.8000000000000012</c:v>
                </c:pt>
                <c:pt idx="39">
                  <c:v>3.9000000000000012</c:v>
                </c:pt>
                <c:pt idx="40">
                  <c:v>4.0000000000000018</c:v>
                </c:pt>
                <c:pt idx="41">
                  <c:v>4.1000000000000014</c:v>
                </c:pt>
                <c:pt idx="42">
                  <c:v>4.2000000000000011</c:v>
                </c:pt>
                <c:pt idx="43">
                  <c:v>4.3000000000000016</c:v>
                </c:pt>
                <c:pt idx="44">
                  <c:v>4.4000000000000021</c:v>
                </c:pt>
                <c:pt idx="45">
                  <c:v>4.5000000000000018</c:v>
                </c:pt>
                <c:pt idx="46">
                  <c:v>4.6000000000000014</c:v>
                </c:pt>
                <c:pt idx="47">
                  <c:v>4.700000000000002</c:v>
                </c:pt>
                <c:pt idx="48">
                  <c:v>4.8000000000000025</c:v>
                </c:pt>
              </c:numCache>
            </c:numRef>
          </c:xVal>
          <c:yVal>
            <c:numRef>
              <c:f>'Localized ProtonCation vs time'!$D$17:$D$65</c:f>
              <c:numCache>
                <c:formatCode>General</c:formatCode>
                <c:ptCount val="49"/>
                <c:pt idx="0">
                  <c:v>-70</c:v>
                </c:pt>
                <c:pt idx="1">
                  <c:v>-70</c:v>
                </c:pt>
                <c:pt idx="2">
                  <c:v>-70</c:v>
                </c:pt>
                <c:pt idx="3">
                  <c:v>-70</c:v>
                </c:pt>
                <c:pt idx="4">
                  <c:v>-70</c:v>
                </c:pt>
                <c:pt idx="5">
                  <c:v>-70</c:v>
                </c:pt>
                <c:pt idx="6">
                  <c:v>-70</c:v>
                </c:pt>
                <c:pt idx="7">
                  <c:v>-70</c:v>
                </c:pt>
                <c:pt idx="8">
                  <c:v>-70</c:v>
                </c:pt>
                <c:pt idx="9">
                  <c:v>-70</c:v>
                </c:pt>
                <c:pt idx="10">
                  <c:v>-70</c:v>
                </c:pt>
                <c:pt idx="11">
                  <c:v>-70</c:v>
                </c:pt>
                <c:pt idx="12">
                  <c:v>-67</c:v>
                </c:pt>
                <c:pt idx="13">
                  <c:v>-64</c:v>
                </c:pt>
                <c:pt idx="14">
                  <c:v>-61</c:v>
                </c:pt>
                <c:pt idx="15">
                  <c:v>-58</c:v>
                </c:pt>
                <c:pt idx="16">
                  <c:v>-55</c:v>
                </c:pt>
                <c:pt idx="17">
                  <c:v>-27</c:v>
                </c:pt>
                <c:pt idx="18">
                  <c:v>1</c:v>
                </c:pt>
                <c:pt idx="19">
                  <c:v>30</c:v>
                </c:pt>
                <c:pt idx="20">
                  <c:v>26</c:v>
                </c:pt>
                <c:pt idx="21">
                  <c:v>9</c:v>
                </c:pt>
                <c:pt idx="22">
                  <c:v>-16</c:v>
                </c:pt>
                <c:pt idx="23">
                  <c:v>-33</c:v>
                </c:pt>
                <c:pt idx="24">
                  <c:v>-50</c:v>
                </c:pt>
                <c:pt idx="25">
                  <c:v>-70</c:v>
                </c:pt>
                <c:pt idx="26">
                  <c:v>-74</c:v>
                </c:pt>
                <c:pt idx="27">
                  <c:v>-76</c:v>
                </c:pt>
                <c:pt idx="28">
                  <c:v>-77.5</c:v>
                </c:pt>
                <c:pt idx="29">
                  <c:v>-79</c:v>
                </c:pt>
                <c:pt idx="30">
                  <c:v>-80</c:v>
                </c:pt>
                <c:pt idx="31">
                  <c:v>-79</c:v>
                </c:pt>
                <c:pt idx="32">
                  <c:v>-78</c:v>
                </c:pt>
                <c:pt idx="33">
                  <c:v>-76</c:v>
                </c:pt>
                <c:pt idx="34">
                  <c:v>-74</c:v>
                </c:pt>
                <c:pt idx="35">
                  <c:v>-73</c:v>
                </c:pt>
                <c:pt idx="36">
                  <c:v>-72</c:v>
                </c:pt>
                <c:pt idx="37">
                  <c:v>-71</c:v>
                </c:pt>
                <c:pt idx="38">
                  <c:v>-70</c:v>
                </c:pt>
                <c:pt idx="39">
                  <c:v>-70</c:v>
                </c:pt>
                <c:pt idx="40">
                  <c:v>-70</c:v>
                </c:pt>
                <c:pt idx="41">
                  <c:v>-70</c:v>
                </c:pt>
                <c:pt idx="42">
                  <c:v>-70</c:v>
                </c:pt>
                <c:pt idx="43">
                  <c:v>-70</c:v>
                </c:pt>
                <c:pt idx="44">
                  <c:v>-70</c:v>
                </c:pt>
                <c:pt idx="45">
                  <c:v>-70</c:v>
                </c:pt>
                <c:pt idx="46">
                  <c:v>-70</c:v>
                </c:pt>
                <c:pt idx="47">
                  <c:v>-70</c:v>
                </c:pt>
                <c:pt idx="48">
                  <c:v>-70</c:v>
                </c:pt>
              </c:numCache>
            </c:numRef>
          </c:yVal>
          <c:smooth val="1"/>
          <c:extLst>
            <c:ext xmlns:c16="http://schemas.microsoft.com/office/drawing/2014/chart" uri="{C3380CC4-5D6E-409C-BE32-E72D297353CC}">
              <c16:uniqueId val="{00000000-B0CE-4905-BDEF-D82B56ED1A43}"/>
            </c:ext>
          </c:extLst>
        </c:ser>
        <c:dLbls>
          <c:showLegendKey val="0"/>
          <c:showVal val="0"/>
          <c:showCatName val="0"/>
          <c:showSerName val="0"/>
          <c:showPercent val="0"/>
          <c:showBubbleSize val="0"/>
        </c:dLbls>
        <c:axId val="205219328"/>
        <c:axId val="205220864"/>
      </c:scatterChart>
      <c:valAx>
        <c:axId val="205219328"/>
        <c:scaling>
          <c:orientation val="minMax"/>
          <c:max val="6"/>
        </c:scaling>
        <c:delete val="0"/>
        <c:axPos val="b"/>
        <c:numFmt formatCode="General" sourceLinked="1"/>
        <c:majorTickMark val="out"/>
        <c:minorTickMark val="none"/>
        <c:tickLblPos val="nextTo"/>
        <c:crossAx val="205220864"/>
        <c:crosses val="autoZero"/>
        <c:crossBetween val="midCat"/>
      </c:valAx>
      <c:valAx>
        <c:axId val="205220864"/>
        <c:scaling>
          <c:orientation val="minMax"/>
        </c:scaling>
        <c:delete val="0"/>
        <c:axPos val="l"/>
        <c:majorGridlines/>
        <c:numFmt formatCode="General" sourceLinked="1"/>
        <c:majorTickMark val="out"/>
        <c:minorTickMark val="none"/>
        <c:tickLblPos val="nextTo"/>
        <c:crossAx val="2052193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244750656167978"/>
          <c:y val="2.8252405949256341E-2"/>
          <c:w val="0.61680249343832017"/>
          <c:h val="0.89719889180519097"/>
        </c:manualLayout>
      </c:layout>
      <c:scatterChart>
        <c:scatterStyle val="smoothMarker"/>
        <c:varyColors val="0"/>
        <c:ser>
          <c:idx val="0"/>
          <c:order val="0"/>
          <c:marker>
            <c:symbol val="none"/>
          </c:marker>
          <c:yVal>
            <c:numRef>
              <c:f>'Localized ProtonCation vs time'!$L$17:$L$65</c:f>
              <c:numCache>
                <c:formatCode>0.00E+00</c:formatCode>
                <c:ptCount val="49"/>
                <c:pt idx="0">
                  <c:v>6.5298507462686564</c:v>
                </c:pt>
                <c:pt idx="1">
                  <c:v>6.5298507462686564</c:v>
                </c:pt>
                <c:pt idx="2">
                  <c:v>6.5298507462686564</c:v>
                </c:pt>
                <c:pt idx="3">
                  <c:v>6.5298507462686564</c:v>
                </c:pt>
                <c:pt idx="4">
                  <c:v>6.5298507462686564</c:v>
                </c:pt>
                <c:pt idx="5">
                  <c:v>6.5298507462686564</c:v>
                </c:pt>
                <c:pt idx="6">
                  <c:v>6.5298507462686564</c:v>
                </c:pt>
                <c:pt idx="7">
                  <c:v>6.5298507462686564</c:v>
                </c:pt>
                <c:pt idx="8">
                  <c:v>6.5298507462686564</c:v>
                </c:pt>
                <c:pt idx="9">
                  <c:v>6.5298507462686564</c:v>
                </c:pt>
                <c:pt idx="10">
                  <c:v>6.5298507462686564</c:v>
                </c:pt>
                <c:pt idx="11">
                  <c:v>6.5298507462686564</c:v>
                </c:pt>
                <c:pt idx="12">
                  <c:v>6.2499999999999991</c:v>
                </c:pt>
                <c:pt idx="13">
                  <c:v>5.9701492537313428</c:v>
                </c:pt>
                <c:pt idx="14">
                  <c:v>5.6902985074626846</c:v>
                </c:pt>
                <c:pt idx="15">
                  <c:v>5.4104477611940291</c:v>
                </c:pt>
                <c:pt idx="16">
                  <c:v>5.1305970149253728</c:v>
                </c:pt>
                <c:pt idx="17">
                  <c:v>2.5186567164179099</c:v>
                </c:pt>
                <c:pt idx="18">
                  <c:v>-9.3283582089552231E-2</c:v>
                </c:pt>
                <c:pt idx="19">
                  <c:v>-2.7985074626865662</c:v>
                </c:pt>
                <c:pt idx="20">
                  <c:v>-2.4253731343283578</c:v>
                </c:pt>
                <c:pt idx="21">
                  <c:v>-0.83955223880596996</c:v>
                </c:pt>
                <c:pt idx="22">
                  <c:v>1.4925373134328357</c:v>
                </c:pt>
                <c:pt idx="23">
                  <c:v>3.0783582089552235</c:v>
                </c:pt>
                <c:pt idx="24">
                  <c:v>4.6641791044776113</c:v>
                </c:pt>
                <c:pt idx="25">
                  <c:v>6.5298507462686564</c:v>
                </c:pt>
                <c:pt idx="26">
                  <c:v>6.9029850746268639</c:v>
                </c:pt>
                <c:pt idx="27">
                  <c:v>7.0895522388059682</c:v>
                </c:pt>
                <c:pt idx="28">
                  <c:v>7.2294776119402977</c:v>
                </c:pt>
                <c:pt idx="29">
                  <c:v>7.3694029850746254</c:v>
                </c:pt>
                <c:pt idx="30">
                  <c:v>7.4626865671641776</c:v>
                </c:pt>
                <c:pt idx="31">
                  <c:v>7.3694029850746254</c:v>
                </c:pt>
                <c:pt idx="32">
                  <c:v>7.2761194029850733</c:v>
                </c:pt>
                <c:pt idx="33">
                  <c:v>7.0895522388059682</c:v>
                </c:pt>
                <c:pt idx="34">
                  <c:v>6.9029850746268639</c:v>
                </c:pt>
                <c:pt idx="35">
                  <c:v>6.8097014925373118</c:v>
                </c:pt>
                <c:pt idx="36">
                  <c:v>6.7164179104477597</c:v>
                </c:pt>
                <c:pt idx="37">
                  <c:v>6.6231343283582076</c:v>
                </c:pt>
                <c:pt idx="38">
                  <c:v>6.5298507462686564</c:v>
                </c:pt>
                <c:pt idx="39">
                  <c:v>6.5298507462686564</c:v>
                </c:pt>
                <c:pt idx="40">
                  <c:v>6.5298507462686564</c:v>
                </c:pt>
                <c:pt idx="41">
                  <c:v>6.5298507462686564</c:v>
                </c:pt>
                <c:pt idx="42">
                  <c:v>6.5298507462686564</c:v>
                </c:pt>
                <c:pt idx="43">
                  <c:v>6.5298507462686564</c:v>
                </c:pt>
                <c:pt idx="44">
                  <c:v>6.5298507462686564</c:v>
                </c:pt>
                <c:pt idx="45">
                  <c:v>6.5298507462686564</c:v>
                </c:pt>
                <c:pt idx="46">
                  <c:v>6.5298507462686564</c:v>
                </c:pt>
                <c:pt idx="47">
                  <c:v>6.5298507462686564</c:v>
                </c:pt>
                <c:pt idx="48">
                  <c:v>6.5298507462686564</c:v>
                </c:pt>
              </c:numCache>
            </c:numRef>
          </c:yVal>
          <c:smooth val="1"/>
          <c:extLst>
            <c:ext xmlns:c16="http://schemas.microsoft.com/office/drawing/2014/chart" uri="{C3380CC4-5D6E-409C-BE32-E72D297353CC}">
              <c16:uniqueId val="{00000000-B6D4-4E7A-8BA3-AA82BE961050}"/>
            </c:ext>
          </c:extLst>
        </c:ser>
        <c:dLbls>
          <c:showLegendKey val="0"/>
          <c:showVal val="0"/>
          <c:showCatName val="0"/>
          <c:showSerName val="0"/>
          <c:showPercent val="0"/>
          <c:showBubbleSize val="0"/>
        </c:dLbls>
        <c:axId val="205253248"/>
        <c:axId val="207442304"/>
      </c:scatterChart>
      <c:valAx>
        <c:axId val="205253248"/>
        <c:scaling>
          <c:orientation val="minMax"/>
        </c:scaling>
        <c:delete val="0"/>
        <c:axPos val="b"/>
        <c:majorTickMark val="out"/>
        <c:minorTickMark val="none"/>
        <c:tickLblPos val="nextTo"/>
        <c:crossAx val="207442304"/>
        <c:crosses val="autoZero"/>
        <c:crossBetween val="midCat"/>
      </c:valAx>
      <c:valAx>
        <c:axId val="207442304"/>
        <c:scaling>
          <c:orientation val="minMax"/>
        </c:scaling>
        <c:delete val="0"/>
        <c:axPos val="l"/>
        <c:majorGridlines/>
        <c:numFmt formatCode="0.00E+00" sourceLinked="1"/>
        <c:majorTickMark val="out"/>
        <c:minorTickMark val="none"/>
        <c:tickLblPos val="nextTo"/>
        <c:crossAx val="20525324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chart" Target="../charts/chart2.xml"/><Relationship Id="rId3" Type="http://schemas.openxmlformats.org/officeDocument/2006/relationships/image" Target="../media/image6.png"/><Relationship Id="rId7" Type="http://schemas.openxmlformats.org/officeDocument/2006/relationships/image" Target="../media/image3.png"/><Relationship Id="rId2" Type="http://schemas.openxmlformats.org/officeDocument/2006/relationships/image" Target="../media/image11.png"/><Relationship Id="rId1" Type="http://schemas.openxmlformats.org/officeDocument/2006/relationships/chart" Target="../charts/chart1.xml"/><Relationship Id="rId6" Type="http://schemas.openxmlformats.org/officeDocument/2006/relationships/image" Target="../media/image12.png"/><Relationship Id="rId5" Type="http://schemas.openxmlformats.org/officeDocument/2006/relationships/image" Target="../media/image7.png"/><Relationship Id="rId4"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381000</xdr:colOff>
      <xdr:row>13</xdr:row>
      <xdr:rowOff>238125</xdr:rowOff>
    </xdr:to>
    <xdr:pic>
      <xdr:nvPicPr>
        <xdr:cNvPr id="15" name="Picture 14">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9600" y="0"/>
          <a:ext cx="3810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28575</xdr:colOff>
      <xdr:row>13</xdr:row>
      <xdr:rowOff>19050</xdr:rowOff>
    </xdr:from>
    <xdr:to>
      <xdr:col>8</xdr:col>
      <xdr:colOff>1085850</xdr:colOff>
      <xdr:row>14</xdr:row>
      <xdr:rowOff>95250</xdr:rowOff>
    </xdr:to>
    <xdr:pic>
      <xdr:nvPicPr>
        <xdr:cNvPr id="16" name="Picture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72050" y="19050"/>
          <a:ext cx="5810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0</xdr:colOff>
      <xdr:row>13</xdr:row>
      <xdr:rowOff>0</xdr:rowOff>
    </xdr:from>
    <xdr:to>
      <xdr:col>11</xdr:col>
      <xdr:colOff>200025</xdr:colOff>
      <xdr:row>13</xdr:row>
      <xdr:rowOff>209550</xdr:rowOff>
    </xdr:to>
    <xdr:pic>
      <xdr:nvPicPr>
        <xdr:cNvPr id="17" name="Picture 16">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553075" y="0"/>
          <a:ext cx="2000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0</xdr:colOff>
      <xdr:row>13</xdr:row>
      <xdr:rowOff>0</xdr:rowOff>
    </xdr:from>
    <xdr:to>
      <xdr:col>12</xdr:col>
      <xdr:colOff>342900</xdr:colOff>
      <xdr:row>13</xdr:row>
      <xdr:rowOff>209550</xdr:rowOff>
    </xdr:to>
    <xdr:pic>
      <xdr:nvPicPr>
        <xdr:cNvPr id="18" name="Picture 17">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162675" y="0"/>
          <a:ext cx="3429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13</xdr:row>
      <xdr:rowOff>0</xdr:rowOff>
    </xdr:from>
    <xdr:to>
      <xdr:col>13</xdr:col>
      <xdr:colOff>361950</xdr:colOff>
      <xdr:row>13</xdr:row>
      <xdr:rowOff>238125</xdr:rowOff>
    </xdr:to>
    <xdr:pic>
      <xdr:nvPicPr>
        <xdr:cNvPr id="19" name="Picture 18">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772275" y="0"/>
          <a:ext cx="36195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0</xdr:colOff>
      <xdr:row>13</xdr:row>
      <xdr:rowOff>0</xdr:rowOff>
    </xdr:from>
    <xdr:to>
      <xdr:col>14</xdr:col>
      <xdr:colOff>95250</xdr:colOff>
      <xdr:row>13</xdr:row>
      <xdr:rowOff>371475</xdr:rowOff>
    </xdr:to>
    <xdr:pic>
      <xdr:nvPicPr>
        <xdr:cNvPr id="20" name="Picture 19">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381875" y="0"/>
          <a:ext cx="952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0</xdr:colOff>
      <xdr:row>13</xdr:row>
      <xdr:rowOff>0</xdr:rowOff>
    </xdr:from>
    <xdr:to>
      <xdr:col>17</xdr:col>
      <xdr:colOff>971550</xdr:colOff>
      <xdr:row>13</xdr:row>
      <xdr:rowOff>342900</xdr:rowOff>
    </xdr:to>
    <xdr:pic>
      <xdr:nvPicPr>
        <xdr:cNvPr id="21" name="Picture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505950" y="0"/>
          <a:ext cx="60960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0</xdr:colOff>
      <xdr:row>13</xdr:row>
      <xdr:rowOff>0</xdr:rowOff>
    </xdr:from>
    <xdr:to>
      <xdr:col>6</xdr:col>
      <xdr:colOff>352425</xdr:colOff>
      <xdr:row>13</xdr:row>
      <xdr:rowOff>428625</xdr:rowOff>
    </xdr:to>
    <xdr:pic>
      <xdr:nvPicPr>
        <xdr:cNvPr id="22" name="Picture 21">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8">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171825" y="0"/>
          <a:ext cx="352425"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0</xdr:colOff>
      <xdr:row>13</xdr:row>
      <xdr:rowOff>0</xdr:rowOff>
    </xdr:from>
    <xdr:to>
      <xdr:col>7</xdr:col>
      <xdr:colOff>819150</xdr:colOff>
      <xdr:row>13</xdr:row>
      <xdr:rowOff>428625</xdr:rowOff>
    </xdr:to>
    <xdr:pic>
      <xdr:nvPicPr>
        <xdr:cNvPr id="23" name="Picture 22">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781425" y="0"/>
          <a:ext cx="81915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0</xdr:colOff>
      <xdr:row>13</xdr:row>
      <xdr:rowOff>0</xdr:rowOff>
    </xdr:from>
    <xdr:to>
      <xdr:col>18</xdr:col>
      <xdr:colOff>285750</xdr:colOff>
      <xdr:row>13</xdr:row>
      <xdr:rowOff>190500</xdr:rowOff>
    </xdr:to>
    <xdr:pic>
      <xdr:nvPicPr>
        <xdr:cNvPr id="25" name="Picture 24">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0">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15550" y="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13</xdr:row>
      <xdr:rowOff>0</xdr:rowOff>
    </xdr:from>
    <xdr:to>
      <xdr:col>10</xdr:col>
      <xdr:colOff>0</xdr:colOff>
      <xdr:row>13</xdr:row>
      <xdr:rowOff>190500</xdr:rowOff>
    </xdr:to>
    <xdr:pic>
      <xdr:nvPicPr>
        <xdr:cNvPr id="30" name="Picture 29">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334250" y="0"/>
          <a:ext cx="6096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13</xdr:row>
      <xdr:rowOff>0</xdr:rowOff>
    </xdr:from>
    <xdr:to>
      <xdr:col>5</xdr:col>
      <xdr:colOff>361950</xdr:colOff>
      <xdr:row>13</xdr:row>
      <xdr:rowOff>238125</xdr:rowOff>
    </xdr:to>
    <xdr:pic>
      <xdr:nvPicPr>
        <xdr:cNvPr id="32" name="Picture 31">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400425" y="0"/>
          <a:ext cx="36195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19</xdr:col>
      <xdr:colOff>0</xdr:colOff>
      <xdr:row>13</xdr:row>
      <xdr:rowOff>0</xdr:rowOff>
    </xdr:from>
    <xdr:to>
      <xdr:col>19</xdr:col>
      <xdr:colOff>571500</xdr:colOff>
      <xdr:row>14</xdr:row>
      <xdr:rowOff>114300</xdr:rowOff>
    </xdr:to>
    <xdr:pic>
      <xdr:nvPicPr>
        <xdr:cNvPr id="33" name="Picture 32">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5325725" y="0"/>
          <a:ext cx="57150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76200</xdr:colOff>
      <xdr:row>46</xdr:row>
      <xdr:rowOff>195262</xdr:rowOff>
    </xdr:from>
    <xdr:to>
      <xdr:col>23</xdr:col>
      <xdr:colOff>409575</xdr:colOff>
      <xdr:row>55</xdr:row>
      <xdr:rowOff>80962</xdr:rowOff>
    </xdr:to>
    <xdr:graphicFrame macro="">
      <xdr:nvGraphicFramePr>
        <xdr:cNvPr id="7" name="Chart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14</xdr:row>
      <xdr:rowOff>0</xdr:rowOff>
    </xdr:from>
    <xdr:to>
      <xdr:col>4</xdr:col>
      <xdr:colOff>895350</xdr:colOff>
      <xdr:row>15</xdr:row>
      <xdr:rowOff>0</xdr:rowOff>
    </xdr:to>
    <xdr:pic>
      <xdr:nvPicPr>
        <xdr:cNvPr id="8" name="Picture 7">
          <a:extLst>
            <a:ext uri="{FF2B5EF4-FFF2-40B4-BE49-F238E27FC236}">
              <a16:creationId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29225" y="1333500"/>
          <a:ext cx="8953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0</xdr:colOff>
      <xdr:row>14</xdr:row>
      <xdr:rowOff>0</xdr:rowOff>
    </xdr:from>
    <xdr:to>
      <xdr:col>5</xdr:col>
      <xdr:colOff>95250</xdr:colOff>
      <xdr:row>14</xdr:row>
      <xdr:rowOff>371475</xdr:rowOff>
    </xdr:to>
    <xdr:pic>
      <xdr:nvPicPr>
        <xdr:cNvPr id="10" name="Picture 9">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106400" y="2886075"/>
          <a:ext cx="9525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0</xdr:colOff>
      <xdr:row>14</xdr:row>
      <xdr:rowOff>0</xdr:rowOff>
    </xdr:from>
    <xdr:to>
      <xdr:col>9</xdr:col>
      <xdr:colOff>285750</xdr:colOff>
      <xdr:row>15</xdr:row>
      <xdr:rowOff>0</xdr:rowOff>
    </xdr:to>
    <xdr:pic>
      <xdr:nvPicPr>
        <xdr:cNvPr id="14" name="Picture 13">
          <a:extLst>
            <a:ext uri="{FF2B5EF4-FFF2-40B4-BE49-F238E27FC236}">
              <a16:creationId xmlns:a16="http://schemas.microsoft.com/office/drawing/2014/main" id="{00000000-0008-0000-0100-00000E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934575" y="1333500"/>
          <a:ext cx="28575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13</xdr:row>
      <xdr:rowOff>0</xdr:rowOff>
    </xdr:from>
    <xdr:to>
      <xdr:col>8</xdr:col>
      <xdr:colOff>971550</xdr:colOff>
      <xdr:row>14</xdr:row>
      <xdr:rowOff>152400</xdr:rowOff>
    </xdr:to>
    <xdr:pic>
      <xdr:nvPicPr>
        <xdr:cNvPr id="15" name="Picture 14">
          <a:extLst>
            <a:ext uri="{FF2B5EF4-FFF2-40B4-BE49-F238E27FC236}">
              <a16:creationId xmlns:a16="http://schemas.microsoft.com/office/drawing/2014/main" id="{00000000-0008-0000-0100-00000F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53475" y="1143000"/>
          <a:ext cx="971550" cy="342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0</xdr:colOff>
      <xdr:row>13</xdr:row>
      <xdr:rowOff>0</xdr:rowOff>
    </xdr:from>
    <xdr:to>
      <xdr:col>10</xdr:col>
      <xdr:colOff>571500</xdr:colOff>
      <xdr:row>15</xdr:row>
      <xdr:rowOff>142875</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544175" y="1143000"/>
          <a:ext cx="571500"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0</xdr:colOff>
      <xdr:row>13</xdr:row>
      <xdr:rowOff>0</xdr:rowOff>
    </xdr:from>
    <xdr:to>
      <xdr:col>14</xdr:col>
      <xdr:colOff>200025</xdr:colOff>
      <xdr:row>13</xdr:row>
      <xdr:rowOff>209550</xdr:rowOff>
    </xdr:to>
    <xdr:pic>
      <xdr:nvPicPr>
        <xdr:cNvPr id="18" name="Picture 17">
          <a:extLst>
            <a:ext uri="{FF2B5EF4-FFF2-40B4-BE49-F238E27FC236}">
              <a16:creationId xmlns:a16="http://schemas.microsoft.com/office/drawing/2014/main" id="{00000000-0008-0000-0100-000012000000}"/>
            </a:ext>
          </a:extLst>
        </xdr:cNvPr>
        <xdr:cNvPicPr>
          <a:picLocks noChangeAspect="1" noChangeArrowheads="1"/>
        </xdr:cNvPicPr>
      </xdr:nvPicPr>
      <xdr:blipFill>
        <a:blip xmlns:r="http://schemas.openxmlformats.org/officeDocument/2006/relationships" r:embed="rId7">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0182225" y="2886075"/>
          <a:ext cx="200025"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190500</xdr:colOff>
      <xdr:row>32</xdr:row>
      <xdr:rowOff>0</xdr:rowOff>
    </xdr:from>
    <xdr:to>
      <xdr:col>23</xdr:col>
      <xdr:colOff>495300</xdr:colOff>
      <xdr:row>42</xdr:row>
      <xdr:rowOff>1</xdr:rowOff>
    </xdr:to>
    <xdr:graphicFrame macro="">
      <xdr:nvGraphicFramePr>
        <xdr:cNvPr id="19" name="Chart 18">
          <a:extLst>
            <a:ext uri="{FF2B5EF4-FFF2-40B4-BE49-F238E27FC236}">
              <a16:creationId xmlns:a16="http://schemas.microsoft.com/office/drawing/2014/main" id="{00000000-0008-0000-0100-00001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100"/>
  <sheetViews>
    <sheetView tabSelected="1" topLeftCell="A46" workbookViewId="0">
      <selection activeCell="E70" sqref="E70"/>
    </sheetView>
  </sheetViews>
  <sheetFormatPr defaultRowHeight="15" x14ac:dyDescent="0.25"/>
  <cols>
    <col min="1" max="1" width="12.140625" customWidth="1"/>
    <col min="2" max="2" width="17.42578125" customWidth="1"/>
    <col min="3" max="3" width="16.85546875" customWidth="1"/>
    <col min="4" max="4" width="17.140625" customWidth="1"/>
    <col min="5" max="5" width="13" customWidth="1"/>
    <col min="6" max="7" width="20" customWidth="1"/>
    <col min="8" max="8" width="12.85546875" customWidth="1"/>
    <col min="9" max="9" width="10.85546875" customWidth="1"/>
    <col min="10" max="10" width="11.28515625" customWidth="1"/>
    <col min="11" max="11" width="10" customWidth="1"/>
    <col min="12" max="12" width="14.5703125" customWidth="1"/>
    <col min="13" max="13" width="10.140625" customWidth="1"/>
    <col min="14" max="14" width="14.140625" customWidth="1"/>
    <col min="15" max="16" width="10.28515625" customWidth="1"/>
    <col min="17" max="17" width="11.5703125" customWidth="1"/>
    <col min="18" max="18" width="15.85546875" customWidth="1"/>
    <col min="19" max="19" width="12.28515625" customWidth="1"/>
    <col min="20" max="20" width="13.5703125" customWidth="1"/>
    <col min="21" max="21" width="12" customWidth="1"/>
    <col min="22" max="22" width="14.28515625" customWidth="1"/>
    <col min="23" max="24" width="13.140625" customWidth="1"/>
    <col min="25" max="25" width="14.140625" customWidth="1"/>
    <col min="26" max="26" width="20.140625" customWidth="1"/>
    <col min="27" max="27" width="14.5703125" customWidth="1"/>
    <col min="28" max="28" width="6.5703125" customWidth="1"/>
    <col min="29" max="29" width="17.85546875" customWidth="1"/>
    <col min="30" max="30" width="17" customWidth="1"/>
    <col min="33" max="33" width="12" bestFit="1" customWidth="1"/>
    <col min="34" max="34" width="14" customWidth="1"/>
    <col min="35" max="35" width="20.5703125" customWidth="1"/>
    <col min="36" max="36" width="23.85546875" customWidth="1"/>
    <col min="37" max="37" width="16.42578125" customWidth="1"/>
    <col min="38" max="38" width="19" customWidth="1"/>
    <col min="39" max="39" width="17.42578125" customWidth="1"/>
    <col min="40" max="40" width="14.140625" customWidth="1"/>
    <col min="41" max="41" width="25.5703125" customWidth="1"/>
    <col min="42" max="42" width="23.42578125" customWidth="1"/>
    <col min="43" max="43" width="26" customWidth="1"/>
    <col min="44" max="45" width="23.5703125" customWidth="1"/>
    <col min="46" max="46" width="18.85546875" customWidth="1"/>
  </cols>
  <sheetData>
    <row r="1" spans="1:46" ht="18.75" x14ac:dyDescent="0.3">
      <c r="A1" s="17" t="s">
        <v>15</v>
      </c>
      <c r="B1" s="18"/>
      <c r="C1" s="18"/>
      <c r="D1" s="19"/>
      <c r="E1" s="19"/>
      <c r="F1" s="19"/>
      <c r="G1" s="19"/>
    </row>
    <row r="2" spans="1:46" ht="18.75" x14ac:dyDescent="0.3">
      <c r="B2" s="18"/>
      <c r="C2" s="18"/>
      <c r="D2" s="19"/>
      <c r="E2" s="19"/>
      <c r="F2" s="19"/>
      <c r="G2" s="19"/>
    </row>
    <row r="3" spans="1:46" ht="18" x14ac:dyDescent="0.25">
      <c r="A3" s="17" t="s">
        <v>33</v>
      </c>
      <c r="B3" s="17"/>
      <c r="C3" s="17"/>
      <c r="D3" s="17"/>
      <c r="E3" s="17"/>
      <c r="F3" s="17"/>
      <c r="G3" s="16"/>
    </row>
    <row r="5" spans="1:46" ht="18" x14ac:dyDescent="0.25">
      <c r="A5" s="16" t="s">
        <v>11</v>
      </c>
      <c r="B5" s="16"/>
      <c r="C5" s="16"/>
      <c r="D5" s="16"/>
      <c r="E5" s="16"/>
    </row>
    <row r="6" spans="1:46" ht="18" x14ac:dyDescent="0.25">
      <c r="A6" s="16" t="s">
        <v>12</v>
      </c>
      <c r="B6" s="16"/>
      <c r="C6" s="16"/>
      <c r="D6" s="16"/>
      <c r="E6" s="16"/>
    </row>
    <row r="7" spans="1:46" ht="18" x14ac:dyDescent="0.25">
      <c r="A7" s="16" t="s">
        <v>13</v>
      </c>
      <c r="B7" s="16"/>
      <c r="C7" s="16"/>
      <c r="D7" s="16"/>
      <c r="E7" s="16"/>
    </row>
    <row r="8" spans="1:46" ht="18" x14ac:dyDescent="0.25">
      <c r="A8" s="16"/>
      <c r="B8" s="16"/>
      <c r="C8" s="16"/>
      <c r="D8" s="16"/>
      <c r="E8" s="16"/>
    </row>
    <row r="9" spans="1:46" ht="18" x14ac:dyDescent="0.25">
      <c r="A9" s="16" t="s">
        <v>14</v>
      </c>
      <c r="B9" s="16"/>
      <c r="C9" s="16"/>
      <c r="D9" s="16"/>
      <c r="E9" s="16"/>
    </row>
    <row r="10" spans="1:46" ht="18" x14ac:dyDescent="0.25">
      <c r="A10" s="16"/>
      <c r="B10" s="16"/>
      <c r="C10" s="16"/>
      <c r="D10" s="16"/>
      <c r="E10" s="16"/>
    </row>
    <row r="11" spans="1:46" ht="15.75" x14ac:dyDescent="0.25">
      <c r="A11" s="13"/>
      <c r="B11" s="13" t="s">
        <v>84</v>
      </c>
      <c r="C11" s="13"/>
      <c r="D11" s="13"/>
      <c r="E11" s="13"/>
      <c r="F11" s="20"/>
      <c r="G11" s="20"/>
      <c r="H11" s="20"/>
      <c r="I11" s="20"/>
      <c r="J11" s="20"/>
      <c r="K11" s="20"/>
      <c r="L11" s="20"/>
      <c r="M11" s="20"/>
    </row>
    <row r="12" spans="1:46" ht="18" x14ac:dyDescent="0.25">
      <c r="A12" s="17" t="s">
        <v>34</v>
      </c>
      <c r="B12" s="16"/>
      <c r="C12" s="16"/>
      <c r="D12" s="16"/>
      <c r="E12" s="16"/>
      <c r="F12" s="16"/>
      <c r="G12" s="16"/>
      <c r="H12" s="16"/>
      <c r="I12" s="16"/>
      <c r="J12" s="16"/>
      <c r="K12" s="16"/>
      <c r="L12" s="16"/>
      <c r="M12" s="16"/>
    </row>
    <row r="14" spans="1:46" ht="32.25" thickBot="1" x14ac:dyDescent="0.3">
      <c r="A14" s="1" t="s">
        <v>0</v>
      </c>
      <c r="B14" s="2"/>
      <c r="C14" s="2" t="s">
        <v>1</v>
      </c>
      <c r="D14" s="2" t="s">
        <v>5</v>
      </c>
      <c r="E14" s="2" t="s">
        <v>8</v>
      </c>
      <c r="F14" s="2" t="s">
        <v>42</v>
      </c>
      <c r="G14" s="2"/>
      <c r="H14" s="2"/>
      <c r="I14" s="2"/>
      <c r="J14" s="2"/>
      <c r="K14" s="2" t="s">
        <v>10</v>
      </c>
      <c r="L14" s="2"/>
      <c r="M14" s="2"/>
      <c r="N14" s="2" t="s">
        <v>43</v>
      </c>
      <c r="O14" s="2" t="s">
        <v>2</v>
      </c>
      <c r="P14" s="2" t="s">
        <v>3</v>
      </c>
      <c r="Q14" s="2" t="s">
        <v>4</v>
      </c>
      <c r="R14" s="2" t="s">
        <v>5</v>
      </c>
      <c r="S14" s="2"/>
      <c r="U14" s="11" t="s">
        <v>9</v>
      </c>
      <c r="V14" s="2"/>
      <c r="W14" s="2"/>
      <c r="X14" s="2"/>
      <c r="Y14" s="2"/>
      <c r="Z14" s="2"/>
      <c r="AA14" s="2"/>
      <c r="AB14" s="2"/>
      <c r="AC14" s="2"/>
      <c r="AD14" s="2"/>
      <c r="AE14" s="2"/>
      <c r="AF14" s="2"/>
      <c r="AH14" s="2"/>
      <c r="AI14" s="2"/>
      <c r="AJ14" s="2"/>
      <c r="AK14" s="2"/>
      <c r="AL14" s="2"/>
      <c r="AM14" s="2"/>
      <c r="AN14" s="2"/>
    </row>
    <row r="15" spans="1:46" ht="16.5" thickBot="1" x14ac:dyDescent="0.3">
      <c r="A15" s="3"/>
      <c r="B15" s="3"/>
      <c r="C15" s="4"/>
      <c r="D15" s="4"/>
      <c r="E15" s="4"/>
      <c r="F15" s="4"/>
      <c r="G15" s="2"/>
      <c r="H15" s="2"/>
      <c r="I15" s="2"/>
      <c r="J15" s="2"/>
      <c r="K15" s="2" t="s">
        <v>47</v>
      </c>
      <c r="L15" s="2" t="s">
        <v>19</v>
      </c>
      <c r="M15" s="2"/>
      <c r="N15" s="2"/>
      <c r="O15" s="2"/>
      <c r="P15" s="2"/>
      <c r="Q15" s="2"/>
      <c r="R15" s="2"/>
      <c r="S15" s="2" t="s">
        <v>5</v>
      </c>
      <c r="T15" s="2"/>
      <c r="U15" s="2" t="s">
        <v>5</v>
      </c>
      <c r="V15" s="2" t="s">
        <v>45</v>
      </c>
      <c r="W15" s="2" t="s">
        <v>46</v>
      </c>
      <c r="X15" s="30" t="s">
        <v>44</v>
      </c>
      <c r="Y15" s="2"/>
      <c r="Z15" s="2"/>
      <c r="AA15" s="2"/>
      <c r="AB15" s="2"/>
      <c r="AI15" s="9"/>
    </row>
    <row r="16" spans="1:46" ht="19.5" thickBot="1" x14ac:dyDescent="0.3">
      <c r="A16" s="3" t="s">
        <v>6</v>
      </c>
      <c r="B16" s="3" t="s">
        <v>35</v>
      </c>
      <c r="C16" s="4">
        <v>140000</v>
      </c>
      <c r="D16" s="4">
        <f>C16/1000000</f>
        <v>0.14000000000000001</v>
      </c>
      <c r="E16" s="10">
        <v>5.0699999999999997E-8</v>
      </c>
      <c r="F16" s="4">
        <f>POWER(10,-7.3)</f>
        <v>5.0118723362727164E-8</v>
      </c>
      <c r="G16" s="2">
        <f>D16/F16</f>
        <v>2793367.2409564354</v>
      </c>
      <c r="H16" s="5">
        <f>G16*E16</f>
        <v>0.14162371911649127</v>
      </c>
      <c r="I16" s="5">
        <f>H16+1</f>
        <v>1.1416237191164913</v>
      </c>
      <c r="J16" s="2">
        <v>1.27</v>
      </c>
      <c r="K16">
        <v>-100</v>
      </c>
      <c r="L16" s="2">
        <f>-K16/1000</f>
        <v>0.1</v>
      </c>
      <c r="M16" s="2">
        <v>7.35</v>
      </c>
      <c r="N16" s="2">
        <f>POWER(10,-7.3)</f>
        <v>5.0118723362727164E-8</v>
      </c>
      <c r="O16" s="5">
        <v>8.9999999999999993E-3</v>
      </c>
      <c r="P16" s="5">
        <v>1.0000000000000001E-9</v>
      </c>
      <c r="Q16" s="6">
        <v>96480</v>
      </c>
      <c r="R16" s="5">
        <f>O16*L16/(P16*Q16*1000)</f>
        <v>9.3283582089552231E-3</v>
      </c>
      <c r="S16" s="5">
        <f>R16/J16</f>
        <v>7.345163944059231E-3</v>
      </c>
      <c r="T16" s="5">
        <f>R16-S16</f>
        <v>1.983194264895992E-3</v>
      </c>
      <c r="U16" s="5">
        <f>S16+T16</f>
        <v>9.3283582089552231E-3</v>
      </c>
      <c r="V16" s="24">
        <v>6.0220500000000001E+23</v>
      </c>
      <c r="W16" s="5">
        <f>U16*V16*P16*1000</f>
        <v>5617583955223881</v>
      </c>
      <c r="X16" s="5">
        <f>W16/(1000000000000)</f>
        <v>5617.5839552238813</v>
      </c>
      <c r="Y16" s="5"/>
      <c r="Z16" s="2"/>
      <c r="AA16" s="2"/>
      <c r="AB16" s="2"/>
      <c r="AD16" s="9"/>
      <c r="AE16" s="9"/>
      <c r="AF16" s="9"/>
      <c r="AH16" s="9"/>
      <c r="AI16" s="9"/>
      <c r="AJ16" s="9"/>
      <c r="AK16" s="9"/>
      <c r="AL16" s="9"/>
      <c r="AM16" s="9"/>
      <c r="AN16" s="9"/>
      <c r="AT16" s="9"/>
    </row>
    <row r="17" spans="1:46" ht="19.5" thickBot="1" x14ac:dyDescent="0.3">
      <c r="A17" s="7" t="s">
        <v>7</v>
      </c>
      <c r="B17" s="7" t="s">
        <v>36</v>
      </c>
      <c r="C17" s="4">
        <v>3000</v>
      </c>
      <c r="D17" s="4">
        <f t="shared" ref="D17" si="0">C17/1000000</f>
        <v>3.0000000000000001E-3</v>
      </c>
      <c r="E17" s="10">
        <v>6.9300000000000005E-8</v>
      </c>
      <c r="F17" s="4">
        <f t="shared" ref="F17:F18" si="1">POWER(10,-7.3)</f>
        <v>5.0118723362727164E-8</v>
      </c>
      <c r="G17" s="2">
        <f>D17/F16</f>
        <v>59857.869449066464</v>
      </c>
      <c r="H17" s="5">
        <f>G17*E17</f>
        <v>4.1481503528203066E-3</v>
      </c>
      <c r="I17" s="5">
        <f>H17+1</f>
        <v>1.0041481503528202</v>
      </c>
      <c r="J17" s="2">
        <v>1.27</v>
      </c>
      <c r="K17">
        <v>-90</v>
      </c>
      <c r="L17" s="2">
        <f t="shared" ref="L17:L42" si="2">-K17/1000</f>
        <v>0.09</v>
      </c>
      <c r="M17" s="2">
        <v>7.35</v>
      </c>
      <c r="N17" s="2">
        <f t="shared" ref="N17:N42" si="3">POWER(10,-7.3)</f>
        <v>5.0118723362727164E-8</v>
      </c>
      <c r="O17" s="5">
        <v>8.9999999999999993E-3</v>
      </c>
      <c r="P17" s="5">
        <v>1.0000000000000001E-9</v>
      </c>
      <c r="Q17" s="6">
        <v>96480</v>
      </c>
      <c r="R17" s="5">
        <f t="shared" ref="R17:R42" si="4">O17*L17/(P17*Q17*1000)</f>
        <v>8.3955223880596997E-3</v>
      </c>
      <c r="S17" s="5">
        <f t="shared" ref="S17:S42" si="5">R17/J17</f>
        <v>6.6106475496533071E-3</v>
      </c>
      <c r="T17" s="5">
        <f t="shared" ref="T17:T42" si="6">R17-S17</f>
        <v>1.7848748384063926E-3</v>
      </c>
      <c r="U17" s="5">
        <f t="shared" ref="U17:U42" si="7">S17+T17</f>
        <v>8.3955223880596997E-3</v>
      </c>
      <c r="V17" s="24">
        <v>6.0220500000000001E+23</v>
      </c>
      <c r="W17" s="5">
        <f t="shared" ref="W17:W42" si="8">U17*V17*P17*1000</f>
        <v>5055825559701491</v>
      </c>
      <c r="X17" s="5">
        <f t="shared" ref="X17:X42" si="9">W17/(1000000000000)</f>
        <v>5055.8255597014913</v>
      </c>
      <c r="Y17" s="5"/>
      <c r="Z17" s="2"/>
      <c r="AA17" s="2"/>
      <c r="AB17" s="2"/>
      <c r="AD17" s="9"/>
      <c r="AE17" s="9"/>
      <c r="AF17" s="9"/>
      <c r="AH17" s="9"/>
      <c r="AI17" s="9"/>
      <c r="AJ17" s="9"/>
      <c r="AK17" s="9"/>
      <c r="AL17" s="9"/>
      <c r="AM17" s="9"/>
      <c r="AN17" s="9"/>
      <c r="AT17" s="9"/>
    </row>
    <row r="18" spans="1:46" ht="19.5" thickBot="1" x14ac:dyDescent="0.3">
      <c r="A18" s="7" t="s">
        <v>37</v>
      </c>
      <c r="B18" s="7" t="s">
        <v>38</v>
      </c>
      <c r="C18" s="4">
        <v>1500</v>
      </c>
      <c r="D18" s="4">
        <f>C18/1000000</f>
        <v>1.5E-3</v>
      </c>
      <c r="E18" s="9">
        <v>3.8E-6</v>
      </c>
      <c r="F18" s="4">
        <f t="shared" si="1"/>
        <v>5.0118723362727164E-8</v>
      </c>
      <c r="G18" s="2">
        <f>D18/F18</f>
        <v>29928.934724533232</v>
      </c>
      <c r="H18" s="5">
        <f>G18*E18</f>
        <v>0.11372995195322629</v>
      </c>
      <c r="I18" s="5">
        <f>H18+1</f>
        <v>1.1137299519532262</v>
      </c>
      <c r="J18" s="2">
        <v>1.27</v>
      </c>
      <c r="K18" s="2">
        <v>-80</v>
      </c>
      <c r="L18" s="2">
        <f t="shared" si="2"/>
        <v>0.08</v>
      </c>
      <c r="M18" s="2">
        <v>7.35</v>
      </c>
      <c r="N18" s="2">
        <f t="shared" si="3"/>
        <v>5.0118723362727164E-8</v>
      </c>
      <c r="O18" s="5">
        <v>8.9999999999999993E-3</v>
      </c>
      <c r="P18" s="5">
        <v>1.0000000000000001E-9</v>
      </c>
      <c r="Q18" s="6">
        <v>96480</v>
      </c>
      <c r="R18" s="5">
        <f t="shared" si="4"/>
        <v>7.4626865671641781E-3</v>
      </c>
      <c r="S18" s="5">
        <f t="shared" si="5"/>
        <v>5.8761311552473841E-3</v>
      </c>
      <c r="T18" s="5">
        <f t="shared" si="6"/>
        <v>1.586555411916794E-3</v>
      </c>
      <c r="U18" s="5">
        <f t="shared" si="7"/>
        <v>7.4626865671641781E-3</v>
      </c>
      <c r="V18" s="24">
        <v>6.0220500000000001E+23</v>
      </c>
      <c r="W18" s="5">
        <f t="shared" si="8"/>
        <v>4494067164179104.5</v>
      </c>
      <c r="X18" s="5">
        <f t="shared" si="9"/>
        <v>4494.0671641791041</v>
      </c>
      <c r="Y18" s="5"/>
      <c r="Z18" s="2"/>
      <c r="AA18" s="2"/>
      <c r="AB18" s="2"/>
      <c r="AD18" s="9"/>
      <c r="AE18" s="9"/>
      <c r="AF18" s="9"/>
      <c r="AH18" s="9"/>
      <c r="AI18" s="9"/>
      <c r="AJ18" s="9"/>
      <c r="AK18" s="9"/>
      <c r="AL18" s="9"/>
      <c r="AM18" s="9"/>
      <c r="AN18" s="9"/>
      <c r="AT18" s="9"/>
    </row>
    <row r="19" spans="1:46" ht="16.5" thickBot="1" x14ac:dyDescent="0.3">
      <c r="A19" s="7"/>
      <c r="B19" s="7"/>
      <c r="C19" s="4"/>
      <c r="D19" s="4"/>
      <c r="E19" s="9"/>
      <c r="F19" s="4"/>
      <c r="G19" s="2"/>
      <c r="H19" s="5"/>
      <c r="I19" s="5"/>
      <c r="J19" s="2">
        <v>1.27</v>
      </c>
      <c r="K19" s="2">
        <v>-70</v>
      </c>
      <c r="L19" s="2">
        <f t="shared" si="2"/>
        <v>7.0000000000000007E-2</v>
      </c>
      <c r="M19" s="2">
        <v>7.35</v>
      </c>
      <c r="N19" s="2">
        <f t="shared" si="3"/>
        <v>5.0118723362727164E-8</v>
      </c>
      <c r="O19" s="5">
        <v>8.9999999999999993E-3</v>
      </c>
      <c r="P19" s="5">
        <v>1.0000000000000001E-9</v>
      </c>
      <c r="Q19" s="6">
        <v>96480</v>
      </c>
      <c r="R19" s="5">
        <f t="shared" si="4"/>
        <v>6.5298507462686565E-3</v>
      </c>
      <c r="S19" s="5">
        <f t="shared" si="5"/>
        <v>5.141614760841462E-3</v>
      </c>
      <c r="T19" s="5">
        <f t="shared" si="6"/>
        <v>1.3882359854271945E-3</v>
      </c>
      <c r="U19" s="5">
        <f t="shared" si="7"/>
        <v>6.5298507462686565E-3</v>
      </c>
      <c r="V19" s="24">
        <v>6.0220500000000001E+23</v>
      </c>
      <c r="W19" s="5">
        <f t="shared" si="8"/>
        <v>3932308768656716.5</v>
      </c>
      <c r="X19" s="5">
        <f t="shared" si="9"/>
        <v>3932.3087686567164</v>
      </c>
      <c r="Y19" s="5"/>
      <c r="Z19" s="2"/>
      <c r="AA19" s="2"/>
      <c r="AB19" s="2"/>
      <c r="AD19" s="9"/>
      <c r="AE19" s="9"/>
      <c r="AF19" s="9"/>
      <c r="AH19" s="9"/>
      <c r="AI19" s="9"/>
      <c r="AJ19" s="9"/>
      <c r="AK19" s="9"/>
      <c r="AL19" s="9"/>
      <c r="AM19" s="9"/>
      <c r="AN19" s="9"/>
      <c r="AT19" s="9"/>
    </row>
    <row r="20" spans="1:46" ht="16.5" thickBot="1" x14ac:dyDescent="0.3">
      <c r="A20" s="8"/>
      <c r="B20" s="7"/>
      <c r="C20" s="4"/>
      <c r="D20" s="4"/>
      <c r="E20" s="10"/>
      <c r="F20" s="4"/>
      <c r="G20" s="2"/>
      <c r="H20" s="5"/>
      <c r="I20" s="5"/>
      <c r="J20" s="2">
        <v>1.27</v>
      </c>
      <c r="K20" s="2">
        <v>-60</v>
      </c>
      <c r="L20" s="2">
        <f t="shared" si="2"/>
        <v>0.06</v>
      </c>
      <c r="M20" s="2">
        <v>7.35</v>
      </c>
      <c r="N20" s="2">
        <f t="shared" si="3"/>
        <v>5.0118723362727164E-8</v>
      </c>
      <c r="O20" s="5">
        <v>8.9999999999999993E-3</v>
      </c>
      <c r="P20" s="5">
        <v>1.0000000000000001E-9</v>
      </c>
      <c r="Q20" s="6">
        <v>96480</v>
      </c>
      <c r="R20" s="5">
        <f t="shared" si="4"/>
        <v>5.5970149253731323E-3</v>
      </c>
      <c r="S20" s="5">
        <f t="shared" si="5"/>
        <v>4.4070983664355372E-3</v>
      </c>
      <c r="T20" s="5">
        <f t="shared" si="6"/>
        <v>1.1899165589375951E-3</v>
      </c>
      <c r="U20" s="5">
        <f t="shared" si="7"/>
        <v>5.5970149253731323E-3</v>
      </c>
      <c r="V20" s="24">
        <v>6.0220500000000001E+23</v>
      </c>
      <c r="W20" s="5">
        <f t="shared" si="8"/>
        <v>3370550373134327.5</v>
      </c>
      <c r="X20" s="5">
        <f t="shared" si="9"/>
        <v>3370.5503731343274</v>
      </c>
      <c r="Y20" s="5"/>
      <c r="Z20" s="2"/>
      <c r="AA20" s="2"/>
      <c r="AB20" s="2"/>
      <c r="AD20" s="9"/>
      <c r="AE20" s="9"/>
      <c r="AF20" s="9"/>
      <c r="AH20" s="9"/>
      <c r="AI20" s="9"/>
      <c r="AJ20" s="9"/>
      <c r="AK20" s="9"/>
      <c r="AL20" s="9"/>
      <c r="AM20" s="9"/>
      <c r="AN20" s="9"/>
      <c r="AT20" s="9"/>
    </row>
    <row r="21" spans="1:46" ht="16.5" thickBot="1" x14ac:dyDescent="0.3">
      <c r="A21" s="7"/>
      <c r="B21" s="7"/>
      <c r="C21" s="4"/>
      <c r="D21" s="4"/>
      <c r="E21" s="10"/>
      <c r="F21" s="4"/>
      <c r="G21" s="2"/>
      <c r="H21" s="5"/>
      <c r="I21" s="5"/>
      <c r="J21" s="2">
        <v>1.27</v>
      </c>
      <c r="K21" s="2">
        <v>-50</v>
      </c>
      <c r="L21" s="2">
        <f t="shared" si="2"/>
        <v>0.05</v>
      </c>
      <c r="M21" s="2">
        <v>7.35</v>
      </c>
      <c r="N21" s="2">
        <f t="shared" si="3"/>
        <v>5.0118723362727164E-8</v>
      </c>
      <c r="O21" s="5">
        <v>8.9999999999999993E-3</v>
      </c>
      <c r="P21" s="5">
        <v>1.0000000000000001E-9</v>
      </c>
      <c r="Q21" s="6">
        <v>96480</v>
      </c>
      <c r="R21" s="5">
        <f t="shared" si="4"/>
        <v>4.6641791044776115E-3</v>
      </c>
      <c r="S21" s="5">
        <f t="shared" si="5"/>
        <v>3.6725819720296155E-3</v>
      </c>
      <c r="T21" s="5">
        <f t="shared" si="6"/>
        <v>9.9159713244799602E-4</v>
      </c>
      <c r="U21" s="5">
        <f t="shared" si="7"/>
        <v>4.6641791044776115E-3</v>
      </c>
      <c r="V21" s="24">
        <v>6.0220500000000001E+23</v>
      </c>
      <c r="W21" s="5">
        <f t="shared" si="8"/>
        <v>2808791977611940.5</v>
      </c>
      <c r="X21" s="5">
        <f t="shared" si="9"/>
        <v>2808.7919776119406</v>
      </c>
      <c r="Y21" s="5"/>
      <c r="Z21" s="2"/>
      <c r="AA21" s="2"/>
      <c r="AB21" s="2"/>
      <c r="AD21" s="9"/>
      <c r="AE21" s="9"/>
      <c r="AF21" s="9"/>
      <c r="AH21" s="9"/>
      <c r="AI21" s="9"/>
      <c r="AJ21" s="9"/>
      <c r="AK21" s="9"/>
      <c r="AL21" s="9"/>
      <c r="AM21" s="9"/>
      <c r="AN21" s="9"/>
      <c r="AT21" s="9"/>
    </row>
    <row r="22" spans="1:46" ht="16.5" thickBot="1" x14ac:dyDescent="0.3">
      <c r="A22" s="7"/>
      <c r="B22" s="7"/>
      <c r="C22" s="4"/>
      <c r="D22" s="4"/>
      <c r="E22" s="10"/>
      <c r="F22" s="4"/>
      <c r="G22" s="2"/>
      <c r="H22" s="5"/>
      <c r="I22" s="5"/>
      <c r="J22" s="2">
        <v>1.27</v>
      </c>
      <c r="K22" s="2">
        <v>-40</v>
      </c>
      <c r="L22" s="2">
        <f t="shared" si="2"/>
        <v>0.04</v>
      </c>
      <c r="M22" s="2">
        <v>7.35</v>
      </c>
      <c r="N22" s="2">
        <f t="shared" si="3"/>
        <v>5.0118723362727164E-8</v>
      </c>
      <c r="O22" s="5">
        <v>8.9999999999999993E-3</v>
      </c>
      <c r="P22" s="5">
        <v>1.0000000000000001E-9</v>
      </c>
      <c r="Q22" s="6">
        <v>96480</v>
      </c>
      <c r="R22" s="5">
        <f t="shared" si="4"/>
        <v>3.731343283582089E-3</v>
      </c>
      <c r="S22" s="5">
        <f t="shared" si="5"/>
        <v>2.9380655776236921E-3</v>
      </c>
      <c r="T22" s="5">
        <f t="shared" si="6"/>
        <v>7.9327770595839699E-4</v>
      </c>
      <c r="U22" s="5">
        <f t="shared" si="7"/>
        <v>3.731343283582089E-3</v>
      </c>
      <c r="V22" s="24">
        <v>6.0220500000000001E+23</v>
      </c>
      <c r="W22" s="5">
        <f t="shared" si="8"/>
        <v>2247033582089552.3</v>
      </c>
      <c r="X22" s="5">
        <f t="shared" si="9"/>
        <v>2247.0335820895521</v>
      </c>
      <c r="Y22" s="5"/>
      <c r="Z22" s="2"/>
      <c r="AA22" s="2"/>
      <c r="AB22" s="2"/>
      <c r="AD22" s="9"/>
      <c r="AE22" s="9"/>
      <c r="AF22" s="9"/>
      <c r="AH22" s="9"/>
      <c r="AI22" s="9"/>
      <c r="AJ22" s="9"/>
      <c r="AK22" s="9"/>
      <c r="AL22" s="9"/>
      <c r="AM22" s="9"/>
      <c r="AN22" s="9"/>
      <c r="AT22" s="9"/>
    </row>
    <row r="23" spans="1:46" ht="16.5" thickBot="1" x14ac:dyDescent="0.3">
      <c r="A23" s="7"/>
      <c r="B23" s="7"/>
      <c r="C23" s="4"/>
      <c r="D23" s="4"/>
      <c r="E23" s="10"/>
      <c r="F23" s="4"/>
      <c r="G23" s="2"/>
      <c r="H23" s="5"/>
      <c r="I23" s="5"/>
      <c r="J23" s="2">
        <v>1.27</v>
      </c>
      <c r="K23" s="2">
        <v>-30</v>
      </c>
      <c r="L23" s="2">
        <f t="shared" si="2"/>
        <v>0.03</v>
      </c>
      <c r="M23" s="2">
        <v>7.35</v>
      </c>
      <c r="N23" s="2">
        <f t="shared" si="3"/>
        <v>5.0118723362727164E-8</v>
      </c>
      <c r="O23" s="5">
        <v>8.9999999999999993E-3</v>
      </c>
      <c r="P23" s="5">
        <v>1.0000000000000001E-9</v>
      </c>
      <c r="Q23" s="6">
        <v>96480</v>
      </c>
      <c r="R23" s="5">
        <f t="shared" si="4"/>
        <v>2.7985074626865661E-3</v>
      </c>
      <c r="S23" s="5">
        <f t="shared" si="5"/>
        <v>2.2035491832177686E-3</v>
      </c>
      <c r="T23" s="5">
        <f t="shared" si="6"/>
        <v>5.9495827946879753E-4</v>
      </c>
      <c r="U23" s="5">
        <f t="shared" si="7"/>
        <v>2.7985074626865661E-3</v>
      </c>
      <c r="V23" s="24">
        <v>6.0220500000000001E+23</v>
      </c>
      <c r="W23" s="5">
        <f t="shared" si="8"/>
        <v>1685275186567163.8</v>
      </c>
      <c r="X23" s="5">
        <f t="shared" si="9"/>
        <v>1685.2751865671637</v>
      </c>
      <c r="Y23" s="5"/>
      <c r="Z23" s="2"/>
      <c r="AA23" s="2"/>
      <c r="AB23" s="2"/>
      <c r="AD23" s="9"/>
      <c r="AE23" s="9"/>
      <c r="AF23" s="9"/>
      <c r="AH23" s="9"/>
      <c r="AI23" s="9"/>
      <c r="AJ23" s="9"/>
      <c r="AK23" s="9"/>
      <c r="AL23" s="9"/>
      <c r="AM23" s="9"/>
      <c r="AN23" s="9"/>
      <c r="AT23" s="9"/>
    </row>
    <row r="24" spans="1:46" ht="16.5" thickBot="1" x14ac:dyDescent="0.3">
      <c r="A24" s="7"/>
      <c r="B24" s="7"/>
      <c r="C24" s="4"/>
      <c r="D24" s="4"/>
      <c r="E24" s="10"/>
      <c r="F24" s="4"/>
      <c r="G24" s="2"/>
      <c r="H24" s="5"/>
      <c r="I24" s="5"/>
      <c r="J24" s="2">
        <v>1.27</v>
      </c>
      <c r="K24" s="2">
        <v>-20</v>
      </c>
      <c r="L24" s="2">
        <f t="shared" si="2"/>
        <v>0.02</v>
      </c>
      <c r="M24" s="2">
        <v>7.35</v>
      </c>
      <c r="N24" s="2">
        <f t="shared" si="3"/>
        <v>5.0118723362727164E-8</v>
      </c>
      <c r="O24" s="5">
        <v>8.9999999999999993E-3</v>
      </c>
      <c r="P24" s="5">
        <v>1.0000000000000001E-9</v>
      </c>
      <c r="Q24" s="6">
        <v>96480</v>
      </c>
      <c r="R24" s="5">
        <f t="shared" si="4"/>
        <v>1.8656716417910445E-3</v>
      </c>
      <c r="S24" s="5">
        <f t="shared" si="5"/>
        <v>1.469032788811846E-3</v>
      </c>
      <c r="T24" s="5">
        <f t="shared" si="6"/>
        <v>3.966388529791985E-4</v>
      </c>
      <c r="U24" s="5">
        <f t="shared" si="7"/>
        <v>1.8656716417910445E-3</v>
      </c>
      <c r="V24" s="24">
        <v>6.0220500000000001E+23</v>
      </c>
      <c r="W24" s="5">
        <f t="shared" si="8"/>
        <v>1123516791044776.1</v>
      </c>
      <c r="X24" s="5">
        <f t="shared" si="9"/>
        <v>1123.516791044776</v>
      </c>
      <c r="Y24" s="5"/>
      <c r="Z24" s="2"/>
      <c r="AA24" s="2"/>
      <c r="AB24" s="2"/>
      <c r="AD24" s="9"/>
      <c r="AE24" s="9"/>
      <c r="AF24" s="9"/>
      <c r="AH24" s="9"/>
      <c r="AI24" s="9"/>
      <c r="AJ24" s="9"/>
      <c r="AK24" s="9"/>
      <c r="AL24" s="9"/>
      <c r="AM24" s="9"/>
      <c r="AN24" s="9"/>
      <c r="AT24" s="9"/>
    </row>
    <row r="25" spans="1:46" ht="16.5" thickBot="1" x14ac:dyDescent="0.3">
      <c r="A25" s="7"/>
      <c r="B25" s="7"/>
      <c r="C25" s="4"/>
      <c r="D25" s="4"/>
      <c r="E25" s="10"/>
      <c r="F25" s="4"/>
      <c r="G25" s="2"/>
      <c r="H25" s="5"/>
      <c r="I25" s="5"/>
      <c r="J25" s="2">
        <v>1.27</v>
      </c>
      <c r="K25" s="2">
        <v>-10</v>
      </c>
      <c r="L25" s="2">
        <f t="shared" si="2"/>
        <v>0.01</v>
      </c>
      <c r="M25" s="2">
        <v>7.35</v>
      </c>
      <c r="N25" s="2">
        <f t="shared" si="3"/>
        <v>5.0118723362727164E-8</v>
      </c>
      <c r="O25" s="5">
        <v>8.9999999999999993E-3</v>
      </c>
      <c r="P25" s="5">
        <v>1.0000000000000001E-9</v>
      </c>
      <c r="Q25" s="6">
        <v>96480</v>
      </c>
      <c r="R25" s="5">
        <f t="shared" si="4"/>
        <v>9.3283582089552226E-4</v>
      </c>
      <c r="S25" s="5">
        <f t="shared" si="5"/>
        <v>7.3451639440592301E-4</v>
      </c>
      <c r="T25" s="5">
        <f t="shared" si="6"/>
        <v>1.9831942648959925E-4</v>
      </c>
      <c r="U25" s="5">
        <f t="shared" si="7"/>
        <v>9.3283582089552226E-4</v>
      </c>
      <c r="V25" s="24">
        <v>6.0220500000000001E+23</v>
      </c>
      <c r="W25" s="5">
        <f t="shared" si="8"/>
        <v>561758395522388.06</v>
      </c>
      <c r="X25" s="5">
        <f t="shared" si="9"/>
        <v>561.75839552238801</v>
      </c>
      <c r="Y25" s="5"/>
      <c r="Z25" s="2"/>
      <c r="AA25" s="2"/>
      <c r="AB25" s="2"/>
      <c r="AD25" s="9"/>
      <c r="AE25" s="9"/>
      <c r="AF25" s="9"/>
      <c r="AH25" s="9"/>
      <c r="AI25" s="9"/>
      <c r="AJ25" s="9"/>
      <c r="AK25" s="9"/>
      <c r="AL25" s="9"/>
      <c r="AM25" s="9"/>
      <c r="AN25" s="9"/>
      <c r="AT25" s="9"/>
    </row>
    <row r="26" spans="1:46" ht="15.75" x14ac:dyDescent="0.25">
      <c r="A26" s="2"/>
      <c r="B26" s="2"/>
      <c r="C26" s="2"/>
      <c r="D26" s="4"/>
      <c r="E26" s="2"/>
      <c r="F26" s="4"/>
      <c r="G26" s="2"/>
      <c r="H26" s="5"/>
      <c r="I26" s="5"/>
      <c r="J26" s="2">
        <v>1.27</v>
      </c>
      <c r="K26" s="2">
        <v>0</v>
      </c>
      <c r="L26" s="2">
        <f t="shared" si="2"/>
        <v>0</v>
      </c>
      <c r="M26" s="2">
        <v>7.35</v>
      </c>
      <c r="N26" s="2">
        <f t="shared" si="3"/>
        <v>5.0118723362727164E-8</v>
      </c>
      <c r="O26" s="5">
        <v>8.9999999999999993E-3</v>
      </c>
      <c r="P26" s="5">
        <v>1.0000000000000001E-9</v>
      </c>
      <c r="Q26" s="6">
        <v>96480</v>
      </c>
      <c r="R26" s="5">
        <f t="shared" si="4"/>
        <v>0</v>
      </c>
      <c r="S26" s="5">
        <f t="shared" si="5"/>
        <v>0</v>
      </c>
      <c r="T26" s="5">
        <f t="shared" si="6"/>
        <v>0</v>
      </c>
      <c r="U26" s="5">
        <f t="shared" si="7"/>
        <v>0</v>
      </c>
      <c r="V26" s="24">
        <v>6.0220500000000001E+23</v>
      </c>
      <c r="W26" s="5">
        <f t="shared" si="8"/>
        <v>0</v>
      </c>
      <c r="X26" s="5">
        <f t="shared" si="9"/>
        <v>0</v>
      </c>
      <c r="Y26" s="5"/>
      <c r="Z26" s="2"/>
      <c r="AA26" s="2"/>
      <c r="AB26" s="2"/>
      <c r="AD26" s="9"/>
      <c r="AE26" s="9"/>
      <c r="AF26" s="9"/>
      <c r="AH26" s="9"/>
      <c r="AI26" s="9"/>
      <c r="AJ26" s="9"/>
      <c r="AK26" s="9"/>
      <c r="AL26" s="9"/>
      <c r="AM26" s="9"/>
      <c r="AN26" s="9"/>
      <c r="AT26" s="9"/>
    </row>
    <row r="27" spans="1:46" ht="15.75" x14ac:dyDescent="0.25">
      <c r="A27" s="2"/>
      <c r="B27" s="2"/>
      <c r="C27" s="2"/>
      <c r="D27" s="4"/>
      <c r="E27" s="2"/>
      <c r="F27" s="4"/>
      <c r="G27" s="2"/>
      <c r="H27" s="5"/>
      <c r="I27" s="5"/>
      <c r="J27" s="2">
        <v>1.27</v>
      </c>
      <c r="K27" s="2">
        <v>10</v>
      </c>
      <c r="L27" s="2">
        <f t="shared" si="2"/>
        <v>-0.01</v>
      </c>
      <c r="M27" s="2">
        <v>7.35</v>
      </c>
      <c r="N27" s="2">
        <f t="shared" si="3"/>
        <v>5.0118723362727164E-8</v>
      </c>
      <c r="O27" s="5">
        <v>8.9999999999999993E-3</v>
      </c>
      <c r="P27" s="5">
        <v>1.0000000000000001E-9</v>
      </c>
      <c r="Q27" s="6">
        <v>96480</v>
      </c>
      <c r="R27" s="5">
        <f t="shared" si="4"/>
        <v>-9.3283582089552226E-4</v>
      </c>
      <c r="S27" s="5">
        <f t="shared" si="5"/>
        <v>-7.3451639440592301E-4</v>
      </c>
      <c r="T27" s="5">
        <f t="shared" si="6"/>
        <v>-1.9831942648959925E-4</v>
      </c>
      <c r="U27" s="5">
        <f t="shared" si="7"/>
        <v>-9.3283582089552226E-4</v>
      </c>
      <c r="V27" s="24">
        <v>6.0220500000000001E+23</v>
      </c>
      <c r="W27" s="5">
        <f t="shared" si="8"/>
        <v>-561758395522388.06</v>
      </c>
      <c r="X27" s="5">
        <f t="shared" si="9"/>
        <v>-561.75839552238801</v>
      </c>
      <c r="Y27" s="5"/>
      <c r="Z27" s="2"/>
      <c r="AA27" s="2"/>
      <c r="AB27" s="2"/>
      <c r="AD27" s="9"/>
      <c r="AE27" s="9"/>
      <c r="AF27" s="9"/>
      <c r="AH27" s="9"/>
      <c r="AI27" s="9"/>
      <c r="AJ27" s="9"/>
      <c r="AK27" s="9"/>
      <c r="AL27" s="9"/>
      <c r="AM27" s="9"/>
      <c r="AN27" s="9"/>
      <c r="AT27" s="9"/>
    </row>
    <row r="28" spans="1:46" ht="15.75" x14ac:dyDescent="0.25">
      <c r="A28" s="2"/>
      <c r="B28" s="2"/>
      <c r="C28" s="2"/>
      <c r="D28" s="4"/>
      <c r="E28" s="2"/>
      <c r="F28" s="4"/>
      <c r="G28" s="2"/>
      <c r="H28" s="5"/>
      <c r="I28" s="5"/>
      <c r="J28" s="2">
        <v>1.27</v>
      </c>
      <c r="K28" s="2">
        <v>20</v>
      </c>
      <c r="L28" s="2">
        <f t="shared" si="2"/>
        <v>-0.02</v>
      </c>
      <c r="M28" s="2">
        <v>7.35</v>
      </c>
      <c r="N28" s="2">
        <f t="shared" si="3"/>
        <v>5.0118723362727164E-8</v>
      </c>
      <c r="O28" s="5">
        <v>8.9999999999999993E-3</v>
      </c>
      <c r="P28" s="5">
        <v>1.0000000000000001E-9</v>
      </c>
      <c r="Q28" s="6">
        <v>96480</v>
      </c>
      <c r="R28" s="5">
        <f t="shared" si="4"/>
        <v>-1.8656716417910445E-3</v>
      </c>
      <c r="S28" s="5">
        <f t="shared" si="5"/>
        <v>-1.469032788811846E-3</v>
      </c>
      <c r="T28" s="5">
        <f t="shared" si="6"/>
        <v>-3.966388529791985E-4</v>
      </c>
      <c r="U28" s="5">
        <f t="shared" si="7"/>
        <v>-1.8656716417910445E-3</v>
      </c>
      <c r="V28" s="24">
        <v>6.0220500000000001E+23</v>
      </c>
      <c r="W28" s="5">
        <f t="shared" si="8"/>
        <v>-1123516791044776.1</v>
      </c>
      <c r="X28" s="5">
        <f t="shared" si="9"/>
        <v>-1123.516791044776</v>
      </c>
      <c r="Y28" s="5"/>
      <c r="Z28" s="2"/>
      <c r="AA28" s="2"/>
      <c r="AB28" s="2"/>
      <c r="AD28" s="9"/>
      <c r="AE28" s="9"/>
      <c r="AF28" s="9"/>
      <c r="AH28" s="9"/>
      <c r="AI28" s="9"/>
      <c r="AJ28" s="9"/>
      <c r="AK28" s="9"/>
      <c r="AL28" s="9"/>
      <c r="AM28" s="9"/>
      <c r="AN28" s="9"/>
      <c r="AT28" s="9"/>
    </row>
    <row r="29" spans="1:46" ht="15.75" x14ac:dyDescent="0.25">
      <c r="A29" s="2"/>
      <c r="B29" s="2"/>
      <c r="C29" s="2"/>
      <c r="D29" s="4"/>
      <c r="F29" s="4"/>
      <c r="G29" s="2"/>
      <c r="H29" s="5"/>
      <c r="I29" s="5"/>
      <c r="J29" s="2">
        <v>1.27</v>
      </c>
      <c r="K29" s="2">
        <v>30</v>
      </c>
      <c r="L29" s="2">
        <f t="shared" si="2"/>
        <v>-0.03</v>
      </c>
      <c r="M29" s="2">
        <v>7.35</v>
      </c>
      <c r="N29" s="2">
        <f t="shared" si="3"/>
        <v>5.0118723362727164E-8</v>
      </c>
      <c r="O29" s="5">
        <v>8.9999999999999993E-3</v>
      </c>
      <c r="P29" s="5">
        <v>1.0000000000000001E-9</v>
      </c>
      <c r="Q29" s="6">
        <v>96480</v>
      </c>
      <c r="R29" s="5">
        <f t="shared" si="4"/>
        <v>-2.7985074626865661E-3</v>
      </c>
      <c r="S29" s="5">
        <f t="shared" si="5"/>
        <v>-2.2035491832177686E-3</v>
      </c>
      <c r="T29" s="5">
        <f t="shared" si="6"/>
        <v>-5.9495827946879753E-4</v>
      </c>
      <c r="U29" s="5">
        <f t="shared" si="7"/>
        <v>-2.7985074626865661E-3</v>
      </c>
      <c r="V29" s="24">
        <v>6.0220500000000001E+23</v>
      </c>
      <c r="W29" s="5">
        <f t="shared" si="8"/>
        <v>-1685275186567163.8</v>
      </c>
      <c r="X29" s="5">
        <f t="shared" si="9"/>
        <v>-1685.2751865671637</v>
      </c>
      <c r="Y29" s="5"/>
      <c r="Z29" s="2"/>
      <c r="AA29" s="2"/>
      <c r="AB29" s="2"/>
      <c r="AD29" s="9"/>
      <c r="AE29" s="9"/>
      <c r="AF29" s="9"/>
      <c r="AH29" s="9"/>
      <c r="AI29" s="9"/>
      <c r="AJ29" s="9"/>
      <c r="AK29" s="9"/>
      <c r="AL29" s="9"/>
      <c r="AM29" s="9"/>
      <c r="AN29" s="9"/>
      <c r="AT29" s="9"/>
    </row>
    <row r="30" spans="1:46" ht="15.75" x14ac:dyDescent="0.25">
      <c r="A30" s="2"/>
      <c r="B30" s="2"/>
      <c r="C30" s="2"/>
      <c r="D30" s="4"/>
      <c r="E30" s="2"/>
      <c r="F30" s="4"/>
      <c r="G30" s="2"/>
      <c r="H30" s="5"/>
      <c r="I30" s="5"/>
      <c r="J30" s="2">
        <v>1.27</v>
      </c>
      <c r="K30" s="2">
        <v>40</v>
      </c>
      <c r="L30" s="2">
        <f t="shared" si="2"/>
        <v>-0.04</v>
      </c>
      <c r="M30" s="2">
        <v>7.35</v>
      </c>
      <c r="N30" s="2">
        <f t="shared" si="3"/>
        <v>5.0118723362727164E-8</v>
      </c>
      <c r="O30" s="5">
        <v>8.9999999999999993E-3</v>
      </c>
      <c r="P30" s="5">
        <v>1.0000000000000001E-9</v>
      </c>
      <c r="Q30" s="6">
        <v>96480</v>
      </c>
      <c r="R30" s="5">
        <f t="shared" si="4"/>
        <v>-3.731343283582089E-3</v>
      </c>
      <c r="S30" s="5">
        <f t="shared" si="5"/>
        <v>-2.9380655776236921E-3</v>
      </c>
      <c r="T30" s="5">
        <f t="shared" si="6"/>
        <v>-7.9327770595839699E-4</v>
      </c>
      <c r="U30" s="5">
        <f t="shared" si="7"/>
        <v>-3.731343283582089E-3</v>
      </c>
      <c r="V30" s="24">
        <v>6.0220500000000001E+23</v>
      </c>
      <c r="W30" s="5">
        <f t="shared" si="8"/>
        <v>-2247033582089552.3</v>
      </c>
      <c r="X30" s="5">
        <f t="shared" si="9"/>
        <v>-2247.0335820895521</v>
      </c>
      <c r="Y30" s="5"/>
      <c r="Z30" s="2"/>
      <c r="AA30" s="2"/>
      <c r="AB30" s="2"/>
      <c r="AD30" s="9"/>
      <c r="AE30" s="9"/>
      <c r="AF30" s="9"/>
      <c r="AH30" s="9"/>
      <c r="AI30" s="9"/>
      <c r="AJ30" s="9"/>
      <c r="AK30" s="9"/>
      <c r="AL30" s="9"/>
      <c r="AM30" s="9"/>
      <c r="AN30" s="9"/>
      <c r="AT30" s="9"/>
    </row>
    <row r="31" spans="1:46" ht="15.75" x14ac:dyDescent="0.25">
      <c r="D31" s="4"/>
      <c r="F31" s="4"/>
      <c r="G31" s="2"/>
      <c r="H31" s="5"/>
      <c r="I31" s="5"/>
      <c r="J31" s="2">
        <v>1.27</v>
      </c>
      <c r="K31" s="2">
        <v>50</v>
      </c>
      <c r="L31" s="2">
        <f t="shared" si="2"/>
        <v>-0.05</v>
      </c>
      <c r="M31" s="2">
        <v>7.35</v>
      </c>
      <c r="N31" s="2">
        <f t="shared" si="3"/>
        <v>5.0118723362727164E-8</v>
      </c>
      <c r="O31" s="5">
        <v>8.9999999999999993E-3</v>
      </c>
      <c r="P31" s="5">
        <v>1.0000000000000001E-9</v>
      </c>
      <c r="Q31" s="6">
        <v>96480</v>
      </c>
      <c r="R31" s="5">
        <f t="shared" si="4"/>
        <v>-4.6641791044776115E-3</v>
      </c>
      <c r="S31" s="5">
        <f t="shared" si="5"/>
        <v>-3.6725819720296155E-3</v>
      </c>
      <c r="T31" s="5">
        <f t="shared" si="6"/>
        <v>-9.9159713244799602E-4</v>
      </c>
      <c r="U31" s="5">
        <f t="shared" si="7"/>
        <v>-4.6641791044776115E-3</v>
      </c>
      <c r="V31" s="24">
        <v>6.0220500000000001E+23</v>
      </c>
      <c r="W31" s="5">
        <f t="shared" si="8"/>
        <v>-2808791977611940.5</v>
      </c>
      <c r="X31" s="5">
        <f t="shared" si="9"/>
        <v>-2808.7919776119406</v>
      </c>
      <c r="Y31" s="5"/>
      <c r="Z31" s="2"/>
      <c r="AA31" s="2"/>
      <c r="AB31" s="2"/>
      <c r="AD31" s="9"/>
      <c r="AE31" s="9"/>
      <c r="AF31" s="9"/>
      <c r="AH31" s="9"/>
      <c r="AI31" s="9"/>
      <c r="AJ31" s="9"/>
      <c r="AK31" s="9"/>
      <c r="AL31" s="9"/>
      <c r="AM31" s="9"/>
      <c r="AN31" s="9"/>
      <c r="AT31" s="9"/>
    </row>
    <row r="32" spans="1:46" ht="15.75" x14ac:dyDescent="0.25">
      <c r="D32" s="4"/>
      <c r="F32" s="4"/>
      <c r="G32" s="2"/>
      <c r="H32" s="5"/>
      <c r="I32" s="5"/>
      <c r="J32" s="2">
        <v>1.27</v>
      </c>
      <c r="K32" s="2">
        <v>-55</v>
      </c>
      <c r="L32" s="2">
        <f t="shared" si="2"/>
        <v>5.5E-2</v>
      </c>
      <c r="M32" s="2">
        <v>7.35</v>
      </c>
      <c r="N32" s="2">
        <f t="shared" si="3"/>
        <v>5.0118723362727164E-8</v>
      </c>
      <c r="O32" s="5">
        <v>8.9999999999999993E-3</v>
      </c>
      <c r="P32" s="5">
        <v>1.0000000000000001E-9</v>
      </c>
      <c r="Q32" s="6">
        <v>96480</v>
      </c>
      <c r="R32" s="5">
        <f t="shared" si="4"/>
        <v>5.1305970149253723E-3</v>
      </c>
      <c r="S32" s="5">
        <f t="shared" si="5"/>
        <v>4.039840169232577E-3</v>
      </c>
      <c r="T32" s="5">
        <f t="shared" si="6"/>
        <v>1.0907568456927953E-3</v>
      </c>
      <c r="U32" s="5">
        <f t="shared" si="7"/>
        <v>5.1305970149253723E-3</v>
      </c>
      <c r="V32" s="24">
        <v>6.0220500000000001E+23</v>
      </c>
      <c r="W32" s="5">
        <f t="shared" si="8"/>
        <v>3089671175373134.5</v>
      </c>
      <c r="X32" s="5">
        <f t="shared" si="9"/>
        <v>3089.6711753731347</v>
      </c>
      <c r="Y32" s="5"/>
      <c r="Z32" s="2"/>
      <c r="AA32" s="2"/>
      <c r="AB32" s="2"/>
      <c r="AD32" s="9"/>
      <c r="AE32" s="9"/>
      <c r="AF32" s="9"/>
      <c r="AH32" s="9"/>
      <c r="AI32" s="9"/>
      <c r="AJ32" s="9"/>
      <c r="AK32" s="9"/>
      <c r="AL32" s="9"/>
      <c r="AM32" s="9"/>
      <c r="AN32" s="9"/>
      <c r="AT32" s="9"/>
    </row>
    <row r="33" spans="1:46" ht="15.75" x14ac:dyDescent="0.25">
      <c r="D33" s="4"/>
      <c r="F33" s="4"/>
      <c r="G33" s="2"/>
      <c r="H33" s="5"/>
      <c r="I33" s="5"/>
      <c r="J33" s="2">
        <v>1.27</v>
      </c>
      <c r="K33" s="2">
        <v>-120</v>
      </c>
      <c r="L33" s="2">
        <f t="shared" si="2"/>
        <v>0.12</v>
      </c>
      <c r="M33" s="2">
        <v>7.35</v>
      </c>
      <c r="N33" s="2">
        <f t="shared" si="3"/>
        <v>5.0118723362727164E-8</v>
      </c>
      <c r="O33" s="5">
        <v>8.9999999999999993E-3</v>
      </c>
      <c r="P33" s="5">
        <v>1.0000000000000001E-9</v>
      </c>
      <c r="Q33" s="6">
        <v>96480</v>
      </c>
      <c r="R33" s="5">
        <f t="shared" si="4"/>
        <v>1.1194029850746265E-2</v>
      </c>
      <c r="S33" s="5">
        <f t="shared" si="5"/>
        <v>8.8141967328710744E-3</v>
      </c>
      <c r="T33" s="5">
        <f t="shared" si="6"/>
        <v>2.3798331178751901E-3</v>
      </c>
      <c r="U33" s="5">
        <f t="shared" si="7"/>
        <v>1.1194029850746265E-2</v>
      </c>
      <c r="V33" s="24">
        <v>6.0220500000000001E+23</v>
      </c>
      <c r="W33" s="5">
        <f t="shared" si="8"/>
        <v>6741100746268655</v>
      </c>
      <c r="X33" s="5">
        <f t="shared" si="9"/>
        <v>6741.1007462686548</v>
      </c>
      <c r="Y33" s="5"/>
      <c r="Z33" s="2"/>
      <c r="AA33" s="2"/>
      <c r="AB33" s="2"/>
      <c r="AD33" s="9"/>
      <c r="AE33" s="9"/>
      <c r="AF33" s="9"/>
      <c r="AH33" s="9"/>
      <c r="AI33" s="9"/>
      <c r="AJ33" s="9"/>
      <c r="AK33" s="9"/>
      <c r="AL33" s="9"/>
      <c r="AM33" s="9"/>
      <c r="AN33" s="9"/>
      <c r="AT33" s="9"/>
    </row>
    <row r="34" spans="1:46" ht="15.75" x14ac:dyDescent="0.25">
      <c r="D34" s="4"/>
      <c r="F34" s="4"/>
      <c r="G34" s="2"/>
      <c r="H34" s="5"/>
      <c r="I34" s="5"/>
      <c r="J34" s="2">
        <v>1.27</v>
      </c>
      <c r="K34" s="2">
        <v>-150</v>
      </c>
      <c r="L34" s="2">
        <f t="shared" si="2"/>
        <v>0.15</v>
      </c>
      <c r="M34" s="2">
        <v>7.35</v>
      </c>
      <c r="N34" s="2">
        <f t="shared" si="3"/>
        <v>5.0118723362727164E-8</v>
      </c>
      <c r="O34" s="5">
        <v>8.9999999999999993E-3</v>
      </c>
      <c r="P34" s="5">
        <v>1.0000000000000001E-9</v>
      </c>
      <c r="Q34" s="6">
        <v>96480</v>
      </c>
      <c r="R34" s="5">
        <f t="shared" si="4"/>
        <v>1.3992537313432833E-2</v>
      </c>
      <c r="S34" s="5">
        <f t="shared" si="5"/>
        <v>1.1017745916088844E-2</v>
      </c>
      <c r="T34" s="5">
        <f t="shared" si="6"/>
        <v>2.9747913973439885E-3</v>
      </c>
      <c r="U34" s="5">
        <f t="shared" si="7"/>
        <v>1.3992537313432833E-2</v>
      </c>
      <c r="V34" s="24">
        <v>6.0220500000000001E+23</v>
      </c>
      <c r="W34" s="5">
        <f t="shared" si="8"/>
        <v>8426375932835819</v>
      </c>
      <c r="X34" s="5">
        <f t="shared" si="9"/>
        <v>8426.3759328358192</v>
      </c>
      <c r="Y34" s="5"/>
      <c r="Z34" s="2"/>
      <c r="AA34" s="2"/>
      <c r="AB34" s="2"/>
      <c r="AD34" s="9"/>
      <c r="AE34" s="9"/>
      <c r="AF34" s="9"/>
      <c r="AH34" s="9"/>
      <c r="AI34" s="9"/>
      <c r="AJ34" s="9"/>
      <c r="AK34" s="9"/>
      <c r="AL34" s="9"/>
      <c r="AM34" s="9"/>
      <c r="AN34" s="9"/>
      <c r="AT34" s="9"/>
    </row>
    <row r="35" spans="1:46" ht="15.75" x14ac:dyDescent="0.25">
      <c r="D35" s="4"/>
      <c r="F35" s="4"/>
      <c r="G35" s="2"/>
      <c r="H35" s="5"/>
      <c r="I35" s="5"/>
      <c r="J35" s="2">
        <v>1.27</v>
      </c>
      <c r="K35" s="2">
        <v>-170</v>
      </c>
      <c r="L35" s="2">
        <f t="shared" si="2"/>
        <v>0.17</v>
      </c>
      <c r="M35" s="2">
        <v>7.35</v>
      </c>
      <c r="N35" s="2">
        <f t="shared" si="3"/>
        <v>5.0118723362727164E-8</v>
      </c>
      <c r="O35" s="5">
        <v>8.9999999999999993E-3</v>
      </c>
      <c r="P35" s="5">
        <v>1.0000000000000001E-9</v>
      </c>
      <c r="Q35" s="6">
        <v>96480</v>
      </c>
      <c r="R35" s="5">
        <f t="shared" si="4"/>
        <v>1.5858208955223878E-2</v>
      </c>
      <c r="S35" s="5">
        <f t="shared" si="5"/>
        <v>1.248677870490069E-2</v>
      </c>
      <c r="T35" s="5">
        <f t="shared" si="6"/>
        <v>3.3714302503231874E-3</v>
      </c>
      <c r="U35" s="5">
        <f t="shared" si="7"/>
        <v>1.5858208955223878E-2</v>
      </c>
      <c r="V35" s="24">
        <v>6.0220500000000001E+23</v>
      </c>
      <c r="W35" s="5">
        <f t="shared" si="8"/>
        <v>9549892723880596</v>
      </c>
      <c r="X35" s="5">
        <f t="shared" si="9"/>
        <v>9549.8927238805954</v>
      </c>
      <c r="Y35" s="5"/>
      <c r="Z35" s="2"/>
      <c r="AA35" s="2"/>
      <c r="AB35" s="2"/>
      <c r="AD35" s="9"/>
      <c r="AE35" s="9"/>
      <c r="AF35" s="9"/>
      <c r="AH35" s="9"/>
      <c r="AI35" s="9"/>
      <c r="AJ35" s="9"/>
      <c r="AK35" s="9"/>
      <c r="AL35" s="9"/>
      <c r="AM35" s="9"/>
      <c r="AN35" s="9"/>
      <c r="AT35" s="9"/>
    </row>
    <row r="36" spans="1:46" ht="15.75" x14ac:dyDescent="0.25">
      <c r="D36" s="4"/>
      <c r="F36" s="4"/>
      <c r="G36" s="2"/>
      <c r="H36" s="5"/>
      <c r="I36" s="5"/>
      <c r="J36" s="2">
        <v>1.27</v>
      </c>
      <c r="K36" s="2">
        <v>-200</v>
      </c>
      <c r="L36" s="2">
        <f t="shared" si="2"/>
        <v>0.2</v>
      </c>
      <c r="M36" s="2">
        <v>7.35</v>
      </c>
      <c r="N36" s="2">
        <f t="shared" si="3"/>
        <v>5.0118723362727164E-8</v>
      </c>
      <c r="O36" s="5">
        <v>8.9999999999999993E-3</v>
      </c>
      <c r="P36" s="5">
        <v>1.0000000000000001E-9</v>
      </c>
      <c r="Q36" s="6">
        <v>96480</v>
      </c>
      <c r="R36" s="5">
        <f t="shared" si="4"/>
        <v>1.8656716417910446E-2</v>
      </c>
      <c r="S36" s="5">
        <f t="shared" si="5"/>
        <v>1.4690327888118462E-2</v>
      </c>
      <c r="T36" s="5">
        <f t="shared" si="6"/>
        <v>3.9663885297919841E-3</v>
      </c>
      <c r="U36" s="5">
        <f t="shared" si="7"/>
        <v>1.8656716417910446E-2</v>
      </c>
      <c r="V36" s="24">
        <v>6.0220500000000001E+23</v>
      </c>
      <c r="W36" s="5">
        <f t="shared" si="8"/>
        <v>1.1235167910447762E+16</v>
      </c>
      <c r="X36" s="5">
        <f t="shared" si="9"/>
        <v>11235.167910447763</v>
      </c>
      <c r="Y36" s="5"/>
      <c r="Z36" s="2"/>
      <c r="AA36" s="2"/>
      <c r="AB36" s="2"/>
      <c r="AD36" s="9"/>
      <c r="AE36" s="9"/>
      <c r="AF36" s="9"/>
      <c r="AH36" s="9"/>
      <c r="AI36" s="9"/>
      <c r="AJ36" s="9"/>
      <c r="AK36" s="9"/>
      <c r="AL36" s="9"/>
      <c r="AM36" s="9"/>
      <c r="AN36" s="9"/>
      <c r="AT36" s="9"/>
    </row>
    <row r="37" spans="1:46" ht="15.75" x14ac:dyDescent="0.25">
      <c r="D37" s="4"/>
      <c r="F37" s="4"/>
      <c r="G37" s="2"/>
      <c r="H37" s="5"/>
      <c r="I37" s="5"/>
      <c r="J37" s="2">
        <v>1.27</v>
      </c>
      <c r="K37" s="2">
        <v>-110</v>
      </c>
      <c r="L37" s="2">
        <f t="shared" si="2"/>
        <v>0.11</v>
      </c>
      <c r="M37" s="2">
        <v>7.35</v>
      </c>
      <c r="N37" s="2">
        <f t="shared" si="3"/>
        <v>5.0118723362727164E-8</v>
      </c>
      <c r="O37" s="5">
        <v>8.9999999999999993E-3</v>
      </c>
      <c r="P37" s="5">
        <v>1.0000000000000001E-9</v>
      </c>
      <c r="Q37" s="6">
        <v>96480</v>
      </c>
      <c r="R37" s="5">
        <f t="shared" si="4"/>
        <v>1.0261194029850745E-2</v>
      </c>
      <c r="S37" s="5">
        <f t="shared" si="5"/>
        <v>8.079680338465154E-3</v>
      </c>
      <c r="T37" s="5">
        <f t="shared" si="6"/>
        <v>2.1815136913855906E-3</v>
      </c>
      <c r="U37" s="5">
        <f t="shared" si="7"/>
        <v>1.0261194029850745E-2</v>
      </c>
      <c r="V37" s="24">
        <v>6.0220500000000001E+23</v>
      </c>
      <c r="W37" s="5">
        <f t="shared" si="8"/>
        <v>6179342350746269</v>
      </c>
      <c r="X37" s="5">
        <f t="shared" si="9"/>
        <v>6179.3423507462694</v>
      </c>
      <c r="Y37" s="5"/>
      <c r="Z37" s="2"/>
      <c r="AA37" s="2"/>
      <c r="AB37" s="2"/>
      <c r="AD37" s="9"/>
      <c r="AE37" s="9"/>
      <c r="AF37" s="9"/>
      <c r="AH37" s="9"/>
      <c r="AI37" s="9"/>
      <c r="AJ37" s="9"/>
      <c r="AK37" s="9"/>
      <c r="AL37" s="9"/>
      <c r="AM37" s="9"/>
      <c r="AN37" s="9"/>
      <c r="AT37" s="9"/>
    </row>
    <row r="38" spans="1:46" ht="15.75" x14ac:dyDescent="0.25">
      <c r="D38" s="4"/>
      <c r="F38" s="4"/>
      <c r="G38" s="2"/>
      <c r="H38" s="5"/>
      <c r="I38" s="5"/>
      <c r="J38" s="2">
        <v>1.27</v>
      </c>
      <c r="K38" s="2">
        <v>-130</v>
      </c>
      <c r="L38" s="2">
        <f t="shared" si="2"/>
        <v>0.13</v>
      </c>
      <c r="M38" s="2">
        <v>7.35</v>
      </c>
      <c r="N38" s="2">
        <f t="shared" si="3"/>
        <v>5.0118723362727164E-8</v>
      </c>
      <c r="O38" s="5">
        <v>8.9999999999999993E-3</v>
      </c>
      <c r="P38" s="5">
        <v>1.0000000000000001E-9</v>
      </c>
      <c r="Q38" s="6">
        <v>96480</v>
      </c>
      <c r="R38" s="5">
        <f t="shared" si="4"/>
        <v>1.212686567164179E-2</v>
      </c>
      <c r="S38" s="5">
        <f t="shared" si="5"/>
        <v>9.548713127277E-3</v>
      </c>
      <c r="T38" s="5">
        <f t="shared" si="6"/>
        <v>2.5781525443647896E-3</v>
      </c>
      <c r="U38" s="5">
        <f t="shared" si="7"/>
        <v>1.212686567164179E-2</v>
      </c>
      <c r="V38" s="24">
        <v>6.0220500000000001E+23</v>
      </c>
      <c r="W38" s="5">
        <f t="shared" si="8"/>
        <v>7302859141791044</v>
      </c>
      <c r="X38" s="5">
        <f t="shared" si="9"/>
        <v>7302.8591417910438</v>
      </c>
      <c r="Y38" s="5"/>
      <c r="Z38" s="2"/>
      <c r="AA38" s="2"/>
      <c r="AB38" s="2"/>
      <c r="AD38" s="9"/>
      <c r="AE38" s="9"/>
      <c r="AF38" s="9"/>
      <c r="AH38" s="9"/>
      <c r="AI38" s="9"/>
      <c r="AJ38" s="9"/>
      <c r="AK38" s="9"/>
      <c r="AL38" s="9"/>
      <c r="AM38" s="9"/>
      <c r="AN38" s="9"/>
      <c r="AT38" s="9"/>
    </row>
    <row r="39" spans="1:46" ht="15.75" x14ac:dyDescent="0.25">
      <c r="D39" s="4"/>
      <c r="F39" s="4"/>
      <c r="G39" s="2"/>
      <c r="H39" s="5"/>
      <c r="I39" s="5"/>
      <c r="J39" s="2">
        <v>1.27</v>
      </c>
      <c r="K39" s="2">
        <v>-140</v>
      </c>
      <c r="L39" s="2">
        <f t="shared" si="2"/>
        <v>0.14000000000000001</v>
      </c>
      <c r="M39" s="2">
        <v>7.35</v>
      </c>
      <c r="N39" s="2">
        <f t="shared" si="3"/>
        <v>5.0118723362727164E-8</v>
      </c>
      <c r="O39" s="5">
        <v>8.9999999999999993E-3</v>
      </c>
      <c r="P39" s="5">
        <v>1.0000000000000001E-9</v>
      </c>
      <c r="Q39" s="6">
        <v>96480</v>
      </c>
      <c r="R39" s="5">
        <f t="shared" si="4"/>
        <v>1.3059701492537313E-2</v>
      </c>
      <c r="S39" s="5">
        <f t="shared" si="5"/>
        <v>1.0283229521682924E-2</v>
      </c>
      <c r="T39" s="5">
        <f t="shared" si="6"/>
        <v>2.776471970854389E-3</v>
      </c>
      <c r="U39" s="5">
        <f t="shared" si="7"/>
        <v>1.3059701492537313E-2</v>
      </c>
      <c r="V39" s="24">
        <v>6.0220500000000001E+23</v>
      </c>
      <c r="W39" s="5">
        <f t="shared" si="8"/>
        <v>7864617537313433</v>
      </c>
      <c r="X39" s="5">
        <f t="shared" si="9"/>
        <v>7864.6175373134329</v>
      </c>
      <c r="Y39" s="5"/>
      <c r="Z39" s="2"/>
      <c r="AA39" s="2"/>
      <c r="AB39" s="2"/>
      <c r="AD39" s="9"/>
      <c r="AE39" s="9"/>
      <c r="AF39" s="9"/>
      <c r="AH39" s="9"/>
      <c r="AI39" s="9"/>
      <c r="AJ39" s="9"/>
      <c r="AK39" s="9"/>
      <c r="AL39" s="9"/>
      <c r="AM39" s="9"/>
      <c r="AN39" s="9"/>
      <c r="AT39" s="9"/>
    </row>
    <row r="40" spans="1:46" ht="15.75" x14ac:dyDescent="0.25">
      <c r="D40" s="4"/>
      <c r="F40" s="4"/>
      <c r="G40" s="2"/>
      <c r="H40" s="5"/>
      <c r="I40" s="5"/>
      <c r="J40" s="2">
        <v>1.27</v>
      </c>
      <c r="K40" s="2">
        <v>-160</v>
      </c>
      <c r="L40" s="2">
        <f t="shared" si="2"/>
        <v>0.16</v>
      </c>
      <c r="M40" s="2">
        <v>7.35</v>
      </c>
      <c r="N40" s="2">
        <f t="shared" si="3"/>
        <v>5.0118723362727164E-8</v>
      </c>
      <c r="O40" s="5">
        <v>8.9999999999999993E-3</v>
      </c>
      <c r="P40" s="5">
        <v>1.0000000000000001E-9</v>
      </c>
      <c r="Q40" s="6">
        <v>96480</v>
      </c>
      <c r="R40" s="5">
        <f t="shared" si="4"/>
        <v>1.4925373134328356E-2</v>
      </c>
      <c r="S40" s="5">
        <f t="shared" si="5"/>
        <v>1.1752262310494768E-2</v>
      </c>
      <c r="T40" s="5">
        <f t="shared" si="6"/>
        <v>3.173110823833588E-3</v>
      </c>
      <c r="U40" s="5">
        <f t="shared" si="7"/>
        <v>1.4925373134328356E-2</v>
      </c>
      <c r="V40" s="24">
        <v>6.0220500000000001E+23</v>
      </c>
      <c r="W40" s="5">
        <f t="shared" si="8"/>
        <v>8988134328358209</v>
      </c>
      <c r="X40" s="5">
        <f t="shared" si="9"/>
        <v>8988.1343283582082</v>
      </c>
      <c r="Y40" s="5"/>
      <c r="Z40" s="2"/>
      <c r="AA40" s="2"/>
      <c r="AB40" s="2"/>
      <c r="AD40" s="9"/>
      <c r="AE40" s="9"/>
      <c r="AF40" s="9"/>
      <c r="AH40" s="9"/>
      <c r="AI40" s="9"/>
      <c r="AJ40" s="9"/>
      <c r="AK40" s="9"/>
      <c r="AL40" s="9"/>
      <c r="AM40" s="9"/>
      <c r="AN40" s="9"/>
      <c r="AT40" s="9"/>
    </row>
    <row r="41" spans="1:46" ht="15.75" x14ac:dyDescent="0.25">
      <c r="D41" s="4"/>
      <c r="F41" s="4"/>
      <c r="G41" s="2"/>
      <c r="H41" s="5"/>
      <c r="I41" s="5"/>
      <c r="J41" s="2">
        <v>1.27</v>
      </c>
      <c r="K41" s="2">
        <v>-180</v>
      </c>
      <c r="L41" s="2">
        <f t="shared" si="2"/>
        <v>0.18</v>
      </c>
      <c r="M41" s="2">
        <v>7.35</v>
      </c>
      <c r="N41" s="2">
        <f t="shared" si="3"/>
        <v>5.0118723362727164E-8</v>
      </c>
      <c r="O41" s="5">
        <v>8.9999999999999993E-3</v>
      </c>
      <c r="P41" s="5">
        <v>1.0000000000000001E-9</v>
      </c>
      <c r="Q41" s="6">
        <v>96480</v>
      </c>
      <c r="R41" s="5">
        <f t="shared" si="4"/>
        <v>1.6791044776119399E-2</v>
      </c>
      <c r="S41" s="5">
        <f t="shared" si="5"/>
        <v>1.3221295099306614E-2</v>
      </c>
      <c r="T41" s="5">
        <f t="shared" si="6"/>
        <v>3.5697496768127852E-3</v>
      </c>
      <c r="U41" s="5">
        <f t="shared" si="7"/>
        <v>1.6791044776119399E-2</v>
      </c>
      <c r="V41" s="24">
        <v>6.0220500000000001E+23</v>
      </c>
      <c r="W41" s="5">
        <f t="shared" si="8"/>
        <v>1.0111651119402982E+16</v>
      </c>
      <c r="X41" s="5">
        <f t="shared" si="9"/>
        <v>10111.651119402983</v>
      </c>
      <c r="Y41" s="5"/>
      <c r="Z41" s="2"/>
      <c r="AA41" s="2"/>
      <c r="AB41" s="2"/>
      <c r="AD41" s="9"/>
      <c r="AE41" s="9"/>
      <c r="AF41" s="9"/>
      <c r="AH41" s="9"/>
      <c r="AI41" s="9"/>
      <c r="AJ41" s="9"/>
      <c r="AK41" s="9"/>
      <c r="AL41" s="9"/>
      <c r="AM41" s="9"/>
      <c r="AN41" s="9"/>
      <c r="AT41" s="9"/>
    </row>
    <row r="42" spans="1:46" ht="15.75" x14ac:dyDescent="0.25">
      <c r="D42" s="4"/>
      <c r="F42" s="4"/>
      <c r="G42" s="2"/>
      <c r="H42" s="5"/>
      <c r="I42" s="5"/>
      <c r="J42" s="2">
        <v>1.27</v>
      </c>
      <c r="K42" s="2">
        <v>-190</v>
      </c>
      <c r="L42" s="2">
        <f t="shared" si="2"/>
        <v>0.19</v>
      </c>
      <c r="M42" s="2">
        <v>7.35</v>
      </c>
      <c r="N42" s="2">
        <f t="shared" si="3"/>
        <v>5.0118723362727164E-8</v>
      </c>
      <c r="O42" s="5">
        <v>8.9999999999999993E-3</v>
      </c>
      <c r="P42" s="5">
        <v>1.0000000000000001E-9</v>
      </c>
      <c r="Q42" s="6">
        <v>96480</v>
      </c>
      <c r="R42" s="5">
        <f t="shared" si="4"/>
        <v>1.7723880597014924E-2</v>
      </c>
      <c r="S42" s="5">
        <f t="shared" si="5"/>
        <v>1.3955811493712538E-2</v>
      </c>
      <c r="T42" s="5">
        <f t="shared" si="6"/>
        <v>3.7680691033023864E-3</v>
      </c>
      <c r="U42" s="5">
        <f t="shared" si="7"/>
        <v>1.7723880597014924E-2</v>
      </c>
      <c r="V42" s="24">
        <v>6.0220500000000001E+23</v>
      </c>
      <c r="W42" s="5">
        <f t="shared" si="8"/>
        <v>1.0673409514925376E+16</v>
      </c>
      <c r="X42" s="5">
        <f t="shared" si="9"/>
        <v>10673.409514925375</v>
      </c>
      <c r="Y42" s="5"/>
      <c r="Z42" s="2"/>
      <c r="AA42" s="2"/>
      <c r="AB42" s="2"/>
      <c r="AD42" s="9"/>
      <c r="AE42" s="9"/>
      <c r="AF42" s="9"/>
      <c r="AH42" s="9"/>
      <c r="AI42" s="9"/>
      <c r="AJ42" s="9"/>
      <c r="AK42" s="9"/>
      <c r="AL42" s="9"/>
      <c r="AM42" s="9"/>
      <c r="AN42" s="9"/>
      <c r="AT42" s="9"/>
    </row>
    <row r="43" spans="1:46" ht="15.75" x14ac:dyDescent="0.25">
      <c r="D43" s="4"/>
      <c r="F43" s="4"/>
      <c r="G43" s="2"/>
      <c r="H43" s="5"/>
      <c r="I43" s="5"/>
      <c r="J43" s="2"/>
      <c r="K43" s="2"/>
      <c r="L43" s="2"/>
      <c r="M43" s="2"/>
      <c r="N43" s="2"/>
      <c r="O43" s="5"/>
      <c r="P43" s="5"/>
      <c r="Q43" s="6"/>
      <c r="R43" s="5"/>
      <c r="S43" s="5"/>
      <c r="T43" s="5"/>
      <c r="U43" s="5"/>
      <c r="V43" s="12"/>
      <c r="W43" s="5"/>
      <c r="X43" s="5"/>
      <c r="Y43" s="5"/>
      <c r="Z43" s="2"/>
      <c r="AA43" s="2"/>
      <c r="AB43" s="2"/>
      <c r="AD43" s="9"/>
      <c r="AE43" s="9"/>
      <c r="AF43" s="9"/>
      <c r="AH43" s="9"/>
      <c r="AI43" s="9"/>
      <c r="AJ43" s="9"/>
      <c r="AK43" s="9"/>
      <c r="AL43" s="9"/>
      <c r="AM43" s="9"/>
      <c r="AN43" s="9"/>
      <c r="AT43" s="9"/>
    </row>
    <row r="44" spans="1:46" ht="15.75" x14ac:dyDescent="0.25">
      <c r="A44" s="23" t="s">
        <v>39</v>
      </c>
      <c r="D44" s="4"/>
      <c r="F44" s="4"/>
      <c r="G44" s="2"/>
      <c r="H44" s="5"/>
      <c r="I44" s="5"/>
      <c r="J44" s="2"/>
      <c r="K44" s="2"/>
      <c r="L44" s="2"/>
      <c r="M44" s="2"/>
      <c r="N44" s="2"/>
      <c r="O44" s="5"/>
      <c r="P44" s="5"/>
      <c r="Q44" s="6"/>
      <c r="R44" s="5"/>
      <c r="S44" s="5"/>
      <c r="T44" s="5"/>
      <c r="U44" s="5"/>
      <c r="V44" s="12"/>
      <c r="W44" s="5"/>
      <c r="X44" s="5"/>
      <c r="Y44" s="5"/>
      <c r="Z44" s="2"/>
      <c r="AA44" s="2"/>
      <c r="AB44" s="2"/>
      <c r="AD44" s="9"/>
      <c r="AE44" s="9"/>
      <c r="AF44" s="9"/>
      <c r="AH44" s="9"/>
      <c r="AI44" s="9"/>
      <c r="AJ44" s="9"/>
      <c r="AK44" s="9"/>
      <c r="AL44" s="9"/>
      <c r="AM44" s="9"/>
      <c r="AN44" s="9"/>
      <c r="AT44" s="9"/>
    </row>
    <row r="45" spans="1:46" ht="16.5" thickBot="1" x14ac:dyDescent="0.3">
      <c r="D45" s="4"/>
      <c r="F45" s="4"/>
      <c r="G45" s="2"/>
      <c r="H45" s="5"/>
      <c r="I45" s="5"/>
      <c r="J45" s="2"/>
      <c r="K45" s="2"/>
      <c r="L45" s="2"/>
      <c r="M45" s="2"/>
      <c r="N45" s="2"/>
      <c r="O45" s="5"/>
      <c r="P45" s="5"/>
      <c r="Q45" s="6"/>
      <c r="R45" s="5"/>
      <c r="S45" s="5"/>
      <c r="T45" s="5"/>
      <c r="U45" s="5"/>
      <c r="V45" s="12"/>
      <c r="W45" s="5"/>
      <c r="X45" s="5"/>
      <c r="Y45" s="5"/>
      <c r="Z45" s="2"/>
      <c r="AA45" s="2"/>
      <c r="AB45" s="2"/>
      <c r="AD45" s="9"/>
      <c r="AE45" s="9"/>
      <c r="AF45" s="9"/>
      <c r="AH45" s="9"/>
      <c r="AI45" s="9"/>
      <c r="AJ45" s="9"/>
      <c r="AK45" s="9"/>
      <c r="AL45" s="9"/>
      <c r="AM45" s="9"/>
      <c r="AN45" s="9"/>
      <c r="AT45" s="9"/>
    </row>
    <row r="46" spans="1:46" ht="19.5" thickBot="1" x14ac:dyDescent="0.3">
      <c r="A46" s="3" t="s">
        <v>6</v>
      </c>
      <c r="B46" s="3" t="s">
        <v>40</v>
      </c>
      <c r="C46">
        <v>14000</v>
      </c>
      <c r="D46" s="4">
        <f t="shared" ref="D46:D48" si="10">C46/1000000</f>
        <v>1.4E-2</v>
      </c>
      <c r="E46">
        <v>5.0699999999999997E-8</v>
      </c>
      <c r="F46" s="4">
        <f>POWER(10,-7.3)</f>
        <v>5.0118723362727164E-8</v>
      </c>
      <c r="G46" s="2">
        <f t="shared" ref="G46:G48" si="11">D46/F46</f>
        <v>279336.7240956435</v>
      </c>
      <c r="H46" s="5">
        <f t="shared" ref="H46:H48" si="12">G46*E46</f>
        <v>1.4162371911649124E-2</v>
      </c>
      <c r="I46" s="5">
        <f t="shared" ref="I46:I48" si="13">H46+1</f>
        <v>1.014162371911649</v>
      </c>
      <c r="J46" s="2"/>
      <c r="K46" s="2"/>
      <c r="L46" s="2"/>
      <c r="M46" s="2"/>
      <c r="N46" s="2"/>
      <c r="O46" s="5"/>
      <c r="P46" s="5"/>
      <c r="Q46" s="6"/>
      <c r="R46" s="5"/>
      <c r="S46" s="5"/>
      <c r="T46" s="5"/>
      <c r="U46" s="5"/>
      <c r="V46" s="12"/>
      <c r="W46" s="5"/>
      <c r="X46" s="5"/>
      <c r="Y46" s="5"/>
      <c r="Z46" s="2"/>
      <c r="AA46" s="2"/>
      <c r="AB46" s="2"/>
      <c r="AD46" s="9"/>
      <c r="AE46" s="9"/>
      <c r="AF46" s="9"/>
      <c r="AH46" s="9"/>
      <c r="AI46" s="9"/>
      <c r="AJ46" s="9"/>
      <c r="AK46" s="9"/>
      <c r="AL46" s="9"/>
      <c r="AM46" s="9"/>
      <c r="AN46" s="9"/>
      <c r="AT46" s="9"/>
    </row>
    <row r="47" spans="1:46" ht="19.5" thickBot="1" x14ac:dyDescent="0.3">
      <c r="A47" s="7" t="s">
        <v>7</v>
      </c>
      <c r="B47" s="7" t="s">
        <v>35</v>
      </c>
      <c r="C47">
        <v>140000</v>
      </c>
      <c r="D47" s="4">
        <f t="shared" si="10"/>
        <v>0.14000000000000001</v>
      </c>
      <c r="E47" s="10">
        <v>6.9300000000000005E-8</v>
      </c>
      <c r="F47" s="4">
        <f t="shared" ref="F47:F48" si="14">POWER(10,-7.3)</f>
        <v>5.0118723362727164E-8</v>
      </c>
      <c r="G47" s="2">
        <f t="shared" si="11"/>
        <v>2793367.2409564354</v>
      </c>
      <c r="H47" s="5">
        <f t="shared" si="12"/>
        <v>0.19358034979828098</v>
      </c>
      <c r="I47" s="5">
        <f t="shared" si="13"/>
        <v>1.1935803497982809</v>
      </c>
      <c r="J47" s="2"/>
      <c r="K47" s="2"/>
      <c r="L47" s="2"/>
      <c r="M47" s="2"/>
      <c r="N47" s="2"/>
      <c r="O47" s="5"/>
      <c r="P47" s="5"/>
      <c r="Q47" s="6"/>
      <c r="R47" s="5"/>
      <c r="S47" s="5"/>
      <c r="T47" s="5"/>
      <c r="U47" s="5"/>
      <c r="V47" s="12"/>
      <c r="W47" s="5"/>
      <c r="X47" s="5"/>
      <c r="Y47" s="5"/>
      <c r="Z47" s="2"/>
      <c r="AA47" s="2"/>
      <c r="AB47" s="2"/>
      <c r="AD47" s="9"/>
      <c r="AE47" s="9"/>
      <c r="AF47" s="9"/>
      <c r="AH47" s="9"/>
      <c r="AI47" s="9"/>
      <c r="AJ47" s="9"/>
      <c r="AK47" s="9"/>
      <c r="AL47" s="9"/>
      <c r="AM47" s="9"/>
      <c r="AN47" s="9"/>
      <c r="AT47" s="9"/>
    </row>
    <row r="48" spans="1:46" ht="32.25" thickBot="1" x14ac:dyDescent="0.3">
      <c r="A48" s="7" t="s">
        <v>37</v>
      </c>
      <c r="B48" s="7" t="s">
        <v>41</v>
      </c>
      <c r="C48">
        <v>0.1</v>
      </c>
      <c r="D48" s="4">
        <f t="shared" si="10"/>
        <v>1.0000000000000001E-7</v>
      </c>
      <c r="E48" s="9">
        <v>3.8E-6</v>
      </c>
      <c r="F48" s="4">
        <f t="shared" si="14"/>
        <v>5.0118723362727164E-8</v>
      </c>
      <c r="G48" s="2">
        <f t="shared" si="11"/>
        <v>1.9952623149688824</v>
      </c>
      <c r="H48" s="5">
        <f t="shared" si="12"/>
        <v>7.5819967968817531E-6</v>
      </c>
      <c r="I48" s="5">
        <f t="shared" si="13"/>
        <v>1.0000075819967968</v>
      </c>
      <c r="J48" s="2"/>
      <c r="K48" s="2"/>
      <c r="L48" s="2"/>
      <c r="M48" s="2"/>
      <c r="N48" s="2"/>
      <c r="O48" s="5"/>
      <c r="P48" s="5"/>
      <c r="Q48" s="6"/>
      <c r="R48" s="5"/>
      <c r="S48" s="5"/>
      <c r="T48" s="5"/>
      <c r="U48" s="5"/>
      <c r="V48" s="12"/>
      <c r="W48" s="5"/>
      <c r="X48" s="5"/>
      <c r="Y48" s="5"/>
      <c r="Z48" s="2"/>
      <c r="AA48" s="2"/>
      <c r="AB48" s="2"/>
      <c r="AD48" s="9"/>
      <c r="AE48" s="9"/>
      <c r="AF48" s="9"/>
      <c r="AH48" s="9"/>
      <c r="AI48" s="9"/>
      <c r="AJ48" s="9"/>
      <c r="AK48" s="9"/>
      <c r="AL48" s="9"/>
      <c r="AM48" s="9"/>
      <c r="AN48" s="9"/>
      <c r="AT48" s="9"/>
    </row>
    <row r="49" spans="1:46" ht="15.75" x14ac:dyDescent="0.25">
      <c r="J49" s="2"/>
      <c r="K49" s="2"/>
      <c r="L49" s="2"/>
      <c r="M49" s="2"/>
      <c r="N49" s="2"/>
      <c r="O49" s="5"/>
      <c r="P49" s="5"/>
      <c r="Q49" s="6"/>
      <c r="R49" s="5"/>
      <c r="S49" s="5"/>
      <c r="T49" s="5"/>
      <c r="U49" s="5"/>
      <c r="V49" s="12"/>
      <c r="W49" s="5"/>
      <c r="X49" s="5"/>
      <c r="Y49" s="5"/>
      <c r="Z49" s="2"/>
      <c r="AA49" s="2"/>
      <c r="AB49" s="2"/>
      <c r="AD49" s="9"/>
      <c r="AE49" s="9"/>
      <c r="AF49" s="9"/>
      <c r="AH49" s="9"/>
      <c r="AI49" s="9"/>
      <c r="AJ49" s="9"/>
      <c r="AK49" s="9"/>
      <c r="AL49" s="9"/>
      <c r="AM49" s="9"/>
      <c r="AN49" s="9"/>
      <c r="AT49" s="9"/>
    </row>
    <row r="50" spans="1:46" x14ac:dyDescent="0.25">
      <c r="AE50" s="9"/>
      <c r="AF50" s="9"/>
      <c r="AJ50" s="9"/>
    </row>
    <row r="51" spans="1:46" x14ac:dyDescent="0.25">
      <c r="AE51" s="9"/>
      <c r="AF51" s="9"/>
      <c r="AJ51" s="9"/>
    </row>
    <row r="52" spans="1:46" ht="15.75" x14ac:dyDescent="0.25">
      <c r="B52" s="13" t="s">
        <v>108</v>
      </c>
      <c r="J52" s="2"/>
      <c r="K52" s="2"/>
      <c r="L52" s="2"/>
      <c r="M52" s="2"/>
    </row>
    <row r="53" spans="1:46" ht="15.75" x14ac:dyDescent="0.25">
      <c r="A53" s="14" t="s">
        <v>86</v>
      </c>
      <c r="B53" s="23"/>
      <c r="C53" s="23"/>
      <c r="D53" s="23"/>
      <c r="E53" s="23"/>
      <c r="F53" s="23"/>
      <c r="G53" s="23" t="s">
        <v>87</v>
      </c>
      <c r="H53" s="23"/>
      <c r="J53" s="2"/>
      <c r="K53" s="2"/>
      <c r="L53" s="2"/>
      <c r="M53" s="2"/>
    </row>
    <row r="54" spans="1:46" ht="15.75" x14ac:dyDescent="0.25">
      <c r="A54" s="13"/>
      <c r="J54" s="2"/>
      <c r="K54" s="2"/>
      <c r="L54" s="2"/>
      <c r="M54" s="2"/>
    </row>
    <row r="55" spans="1:46" ht="18.75" x14ac:dyDescent="0.3">
      <c r="B55" t="s">
        <v>88</v>
      </c>
      <c r="C55" t="s">
        <v>89</v>
      </c>
      <c r="D55" t="s">
        <v>90</v>
      </c>
      <c r="E55" t="s">
        <v>91</v>
      </c>
      <c r="F55" t="s">
        <v>92</v>
      </c>
      <c r="G55" t="s">
        <v>4</v>
      </c>
      <c r="H55" s="31" t="s">
        <v>93</v>
      </c>
      <c r="I55" t="s">
        <v>94</v>
      </c>
      <c r="J55" s="2" t="s">
        <v>95</v>
      </c>
      <c r="K55" s="30" t="s">
        <v>95</v>
      </c>
      <c r="L55" s="2" t="s">
        <v>96</v>
      </c>
      <c r="M55" s="2"/>
    </row>
    <row r="56" spans="1:46" x14ac:dyDescent="0.25">
      <c r="B56" t="s">
        <v>97</v>
      </c>
      <c r="C56" t="s">
        <v>97</v>
      </c>
      <c r="D56" t="s">
        <v>19</v>
      </c>
      <c r="E56" t="s">
        <v>98</v>
      </c>
      <c r="F56" t="s">
        <v>99</v>
      </c>
      <c r="G56" t="s">
        <v>100</v>
      </c>
      <c r="H56" t="s">
        <v>101</v>
      </c>
      <c r="I56" t="s">
        <v>19</v>
      </c>
      <c r="J56" s="2" t="s">
        <v>19</v>
      </c>
      <c r="K56" s="30" t="s">
        <v>47</v>
      </c>
      <c r="L56" s="2" t="s">
        <v>19</v>
      </c>
      <c r="M56" s="2"/>
    </row>
    <row r="57" spans="1:46" ht="15.75" x14ac:dyDescent="0.25">
      <c r="A57" t="s">
        <v>102</v>
      </c>
      <c r="B57">
        <v>14</v>
      </c>
      <c r="C57">
        <v>140</v>
      </c>
      <c r="D57">
        <v>-7.0000000000000007E-2</v>
      </c>
      <c r="E57">
        <v>8.3144100000000005</v>
      </c>
      <c r="F57">
        <v>310</v>
      </c>
      <c r="G57" s="6">
        <v>96480</v>
      </c>
      <c r="H57">
        <f>LOG10(B57/C57)</f>
        <v>-1</v>
      </c>
      <c r="I57" s="9">
        <f>2.3*E57*F57/G57</f>
        <v>6.1444592972636818E-2</v>
      </c>
      <c r="J57" s="5">
        <f>-D57-(2.3*E57*F57/G57)*H57</f>
        <v>0.13144459297263683</v>
      </c>
      <c r="K57" s="5">
        <f>J57*1000</f>
        <v>131.44459297263683</v>
      </c>
      <c r="L57" s="5">
        <f>I57*H57</f>
        <v>-6.1444592972636818E-2</v>
      </c>
      <c r="M57" s="2"/>
    </row>
    <row r="58" spans="1:46" ht="15.75" x14ac:dyDescent="0.25">
      <c r="A58" t="s">
        <v>103</v>
      </c>
      <c r="B58">
        <v>140</v>
      </c>
      <c r="C58">
        <v>3</v>
      </c>
      <c r="D58">
        <v>-7.0000000000000007E-2</v>
      </c>
      <c r="E58">
        <v>8.3144100000000005</v>
      </c>
      <c r="F58">
        <v>310</v>
      </c>
      <c r="G58" s="6">
        <v>96480</v>
      </c>
      <c r="H58">
        <f t="shared" ref="H58:H59" si="15">LOG10(B58/C58)</f>
        <v>1.6690067809585756</v>
      </c>
      <c r="I58" s="9">
        <f t="shared" ref="I58:I59" si="16">2.3*E58*F58/G58</f>
        <v>6.1444592972636818E-2</v>
      </c>
      <c r="J58" s="5">
        <f t="shared" ref="J58:J59" si="17">-D58-(2.3*E58*F58/G58)*H58</f>
        <v>-3.2551442324570481E-2</v>
      </c>
      <c r="K58" s="5">
        <f t="shared" ref="K58:K59" si="18">J58*1000</f>
        <v>-32.55144232457048</v>
      </c>
      <c r="L58" s="5">
        <f t="shared" ref="L58:L59" si="19">I58*H58</f>
        <v>0.10255144232457049</v>
      </c>
      <c r="M58" s="2"/>
    </row>
    <row r="59" spans="1:46" ht="15.75" x14ac:dyDescent="0.25">
      <c r="A59" t="s">
        <v>104</v>
      </c>
      <c r="B59">
        <v>1E-4</v>
      </c>
      <c r="C59">
        <v>1.5</v>
      </c>
      <c r="D59">
        <v>-7.0000000000000007E-2</v>
      </c>
      <c r="E59">
        <v>8.3144100000000005</v>
      </c>
      <c r="F59">
        <v>310</v>
      </c>
      <c r="G59" s="6">
        <v>96480</v>
      </c>
      <c r="H59">
        <f t="shared" si="15"/>
        <v>-4.1760912590556813</v>
      </c>
      <c r="I59" s="9">
        <f t="shared" si="16"/>
        <v>6.1444592972636818E-2</v>
      </c>
      <c r="J59" s="5">
        <f t="shared" si="17"/>
        <v>0.32659822762926277</v>
      </c>
      <c r="K59" s="5">
        <f t="shared" si="18"/>
        <v>326.59822762926279</v>
      </c>
      <c r="L59" s="5">
        <f t="shared" si="19"/>
        <v>-0.25659822762926277</v>
      </c>
      <c r="M59" s="2"/>
    </row>
    <row r="60" spans="1:46" x14ac:dyDescent="0.25">
      <c r="J60" s="2"/>
      <c r="K60" s="2"/>
      <c r="L60" s="2"/>
      <c r="M60" s="2"/>
    </row>
    <row r="61" spans="1:46" x14ac:dyDescent="0.25">
      <c r="J61" s="2"/>
      <c r="K61" s="2"/>
      <c r="L61" s="2"/>
      <c r="M61" s="2"/>
    </row>
    <row r="62" spans="1:46" ht="15.75" x14ac:dyDescent="0.25">
      <c r="A62" s="20"/>
      <c r="B62" s="20"/>
      <c r="C62" s="20"/>
      <c r="D62" s="20"/>
      <c r="E62" s="20"/>
      <c r="F62" s="20"/>
      <c r="G62" s="20"/>
      <c r="H62" s="20"/>
      <c r="I62" s="20"/>
      <c r="J62" s="20"/>
    </row>
    <row r="63" spans="1:46" ht="15.75" x14ac:dyDescent="0.25">
      <c r="A63" s="20"/>
      <c r="B63" s="20"/>
      <c r="C63" s="20"/>
      <c r="D63" s="20"/>
      <c r="E63" s="20"/>
      <c r="F63" s="20"/>
      <c r="G63" s="20"/>
      <c r="H63" s="20"/>
      <c r="I63" s="20"/>
      <c r="J63" s="20"/>
    </row>
    <row r="65" spans="1:7" ht="15.75" x14ac:dyDescent="0.25">
      <c r="A65" s="13"/>
      <c r="B65" s="13"/>
      <c r="C65" s="13"/>
      <c r="D65" s="13"/>
      <c r="E65" s="13"/>
      <c r="F65" s="13"/>
      <c r="G65" s="13"/>
    </row>
    <row r="67" spans="1:7" ht="15.75" x14ac:dyDescent="0.25">
      <c r="A67" s="20"/>
      <c r="B67" s="20"/>
      <c r="C67" s="20"/>
      <c r="D67" s="21"/>
      <c r="E67" s="20"/>
    </row>
    <row r="68" spans="1:7" ht="15.75" x14ac:dyDescent="0.25">
      <c r="A68" s="20"/>
      <c r="B68" s="20"/>
      <c r="C68" s="20"/>
      <c r="D68" s="20"/>
      <c r="E68" s="20"/>
    </row>
    <row r="69" spans="1:7" ht="15.75" x14ac:dyDescent="0.25">
      <c r="A69" s="20"/>
      <c r="B69" s="20"/>
      <c r="C69" s="20"/>
      <c r="D69" s="20"/>
      <c r="E69" s="20"/>
    </row>
    <row r="70" spans="1:7" ht="15.75" x14ac:dyDescent="0.25">
      <c r="A70" s="20"/>
      <c r="B70" s="20"/>
      <c r="C70" s="20"/>
      <c r="D70" s="20"/>
      <c r="E70" s="20"/>
    </row>
    <row r="71" spans="1:7" ht="15.75" x14ac:dyDescent="0.25">
      <c r="A71" s="20"/>
      <c r="B71" s="20"/>
      <c r="C71" s="20"/>
      <c r="D71" s="21"/>
      <c r="E71" s="20"/>
    </row>
    <row r="72" spans="1:7" ht="15.75" x14ac:dyDescent="0.25">
      <c r="A72" s="20"/>
      <c r="B72" s="20"/>
      <c r="C72" s="20"/>
      <c r="D72" s="20"/>
      <c r="E72" s="20"/>
    </row>
    <row r="73" spans="1:7" ht="15.75" x14ac:dyDescent="0.25">
      <c r="A73" s="20"/>
      <c r="B73" s="20"/>
      <c r="C73" s="20"/>
      <c r="D73" s="20"/>
      <c r="E73" s="20"/>
    </row>
    <row r="74" spans="1:7" ht="15.75" x14ac:dyDescent="0.25">
      <c r="A74" s="20"/>
      <c r="B74" s="20"/>
      <c r="C74" s="20"/>
      <c r="D74" s="21"/>
      <c r="E74" s="20"/>
    </row>
    <row r="75" spans="1:7" ht="15.75" x14ac:dyDescent="0.25">
      <c r="A75" s="20"/>
      <c r="B75" s="20"/>
      <c r="C75" s="20"/>
      <c r="D75" s="20"/>
      <c r="E75" s="20"/>
    </row>
    <row r="76" spans="1:7" ht="15.75" x14ac:dyDescent="0.25">
      <c r="A76" s="20"/>
      <c r="B76" s="20"/>
      <c r="C76" s="20"/>
      <c r="D76" s="20"/>
      <c r="E76" s="20"/>
    </row>
    <row r="77" spans="1:7" ht="15.75" x14ac:dyDescent="0.25">
      <c r="A77" s="20"/>
      <c r="B77" s="20"/>
      <c r="C77" s="20"/>
      <c r="D77" s="21"/>
      <c r="E77" s="20"/>
      <c r="F77" s="22"/>
    </row>
    <row r="78" spans="1:7" ht="15.75" x14ac:dyDescent="0.25">
      <c r="A78" s="20"/>
      <c r="B78" s="20"/>
      <c r="C78" s="20"/>
      <c r="D78" s="20"/>
      <c r="E78" s="20"/>
    </row>
    <row r="83" spans="1:27" ht="15.75" x14ac:dyDescent="0.25">
      <c r="A83" s="14"/>
    </row>
    <row r="84" spans="1:27" ht="15.75" x14ac:dyDescent="0.25">
      <c r="A84" s="14"/>
    </row>
    <row r="85" spans="1:27" ht="15.75" x14ac:dyDescent="0.25">
      <c r="A85" s="14"/>
      <c r="B85" s="23"/>
    </row>
    <row r="87" spans="1:27" ht="15.75" x14ac:dyDescent="0.25">
      <c r="A87" s="13"/>
    </row>
    <row r="89" spans="1:27" ht="20.25" x14ac:dyDescent="0.3">
      <c r="A89" s="15"/>
      <c r="B89" s="13"/>
    </row>
    <row r="91" spans="1:27" ht="18" x14ac:dyDescent="0.25">
      <c r="A91" s="16"/>
      <c r="B91" s="16"/>
      <c r="C91" s="16"/>
      <c r="D91" s="16"/>
      <c r="E91" s="16"/>
      <c r="F91" s="16"/>
      <c r="G91" s="16"/>
      <c r="H91" s="16"/>
      <c r="I91" s="16"/>
    </row>
    <row r="92" spans="1:27" ht="15.75" x14ac:dyDescent="0.25">
      <c r="A92" s="20"/>
      <c r="B92" s="21"/>
      <c r="C92" s="21"/>
      <c r="D92" s="20"/>
      <c r="E92" s="20"/>
      <c r="F92" s="21"/>
      <c r="G92" s="21"/>
      <c r="H92" s="21"/>
      <c r="I92" s="21"/>
      <c r="J92" s="20"/>
      <c r="K92" s="20"/>
      <c r="V92" s="9"/>
    </row>
    <row r="93" spans="1:27" ht="15.75" x14ac:dyDescent="0.25">
      <c r="A93" s="20"/>
      <c r="B93" s="21"/>
      <c r="C93" s="21"/>
      <c r="D93" s="20"/>
      <c r="E93" s="20"/>
      <c r="F93" s="21"/>
      <c r="G93" s="21"/>
      <c r="H93" s="21"/>
      <c r="I93" s="21"/>
      <c r="J93" s="20"/>
      <c r="K93" s="20"/>
      <c r="V93" s="9"/>
    </row>
    <row r="94" spans="1:27" ht="15.75" x14ac:dyDescent="0.25">
      <c r="A94" s="20"/>
      <c r="B94" s="20"/>
      <c r="C94" s="20"/>
      <c r="D94" s="20"/>
      <c r="E94" s="20"/>
      <c r="F94" s="21"/>
      <c r="G94" s="21"/>
      <c r="H94" s="20"/>
      <c r="I94" s="20"/>
      <c r="J94" s="20"/>
      <c r="V94" s="9"/>
    </row>
    <row r="95" spans="1:27" ht="15.75" x14ac:dyDescent="0.25">
      <c r="A95" s="20"/>
      <c r="B95" s="21"/>
      <c r="C95" s="21"/>
      <c r="D95" s="20"/>
      <c r="E95" s="20"/>
      <c r="F95" s="21"/>
      <c r="G95" s="20"/>
      <c r="H95" s="20"/>
      <c r="I95" s="20"/>
      <c r="J95" s="20"/>
      <c r="M95" s="9"/>
      <c r="N95" s="21"/>
      <c r="O95" s="9"/>
      <c r="Q95" s="9"/>
      <c r="R95" s="9"/>
      <c r="S95" s="9"/>
      <c r="U95" s="21"/>
      <c r="V95" s="9"/>
      <c r="X95" s="9"/>
      <c r="Y95" s="9"/>
    </row>
    <row r="96" spans="1:27" ht="15.75" x14ac:dyDescent="0.25">
      <c r="A96" s="20"/>
      <c r="B96" s="21"/>
      <c r="C96" s="21"/>
      <c r="D96" s="20"/>
      <c r="E96" s="20"/>
      <c r="F96" s="21"/>
      <c r="G96" s="20"/>
      <c r="H96" s="20"/>
      <c r="I96" s="20"/>
      <c r="J96" s="20"/>
      <c r="M96" s="9"/>
      <c r="N96" s="21"/>
      <c r="O96" s="9"/>
      <c r="Q96" s="9"/>
      <c r="R96" s="9"/>
      <c r="S96" s="9"/>
      <c r="T96" s="9"/>
      <c r="U96" s="21"/>
      <c r="V96" s="9"/>
      <c r="X96" s="9"/>
      <c r="Y96" s="9"/>
      <c r="Z96" s="9"/>
      <c r="AA96" s="9"/>
    </row>
    <row r="97" spans="1:27" ht="15.75" x14ac:dyDescent="0.25">
      <c r="A97" s="20"/>
      <c r="B97" s="21"/>
      <c r="C97" s="21"/>
      <c r="D97" s="20"/>
      <c r="E97" s="20"/>
      <c r="F97" s="21"/>
      <c r="G97" s="20"/>
      <c r="H97" s="20"/>
      <c r="I97" s="20"/>
      <c r="J97" s="20"/>
      <c r="M97" s="9"/>
      <c r="N97" s="21"/>
      <c r="O97" s="9"/>
      <c r="Q97" s="9"/>
      <c r="R97" s="9"/>
      <c r="S97" s="9"/>
      <c r="T97" s="9"/>
      <c r="U97" s="21"/>
      <c r="V97" s="9"/>
      <c r="X97" s="9"/>
      <c r="Y97" s="9"/>
      <c r="Z97" s="9"/>
      <c r="AA97" s="9"/>
    </row>
    <row r="98" spans="1:27" ht="15.75" x14ac:dyDescent="0.25">
      <c r="A98" s="20"/>
      <c r="B98" s="21"/>
      <c r="C98" s="21"/>
      <c r="D98" s="20"/>
      <c r="E98" s="20"/>
      <c r="F98" s="21"/>
      <c r="G98" s="20"/>
      <c r="H98" s="20"/>
      <c r="I98" s="20"/>
      <c r="J98" s="20"/>
      <c r="M98" s="9"/>
      <c r="N98" s="21"/>
      <c r="O98" s="9"/>
      <c r="Q98" s="9"/>
      <c r="R98" s="9"/>
      <c r="S98" s="9"/>
      <c r="T98" s="9"/>
      <c r="U98" s="21"/>
      <c r="V98" s="9"/>
      <c r="X98" s="9"/>
      <c r="Y98" s="9"/>
      <c r="Z98" s="9"/>
      <c r="AA98" s="9"/>
    </row>
    <row r="99" spans="1:27" ht="15.75" x14ac:dyDescent="0.25">
      <c r="A99" s="20"/>
      <c r="B99" s="21"/>
      <c r="C99" s="21"/>
      <c r="D99" s="20"/>
      <c r="E99" s="20"/>
      <c r="F99" s="21"/>
      <c r="G99" s="20"/>
      <c r="H99" s="20"/>
      <c r="I99" s="20"/>
      <c r="J99" s="20"/>
      <c r="M99" s="9"/>
      <c r="N99" s="21"/>
      <c r="O99" s="9"/>
      <c r="Q99" s="9"/>
      <c r="R99" s="9"/>
      <c r="S99" s="9"/>
      <c r="T99" s="9"/>
      <c r="U99" s="21"/>
      <c r="V99" s="9"/>
      <c r="X99" s="9"/>
      <c r="Y99" s="9"/>
      <c r="Z99" s="9"/>
      <c r="AA99" s="9"/>
    </row>
    <row r="100" spans="1:27" ht="15.75" x14ac:dyDescent="0.25">
      <c r="A100" s="20"/>
      <c r="B100" s="21"/>
      <c r="C100" s="21"/>
      <c r="D100" s="20"/>
      <c r="E100" s="20"/>
      <c r="F100" s="21"/>
      <c r="G100" s="20"/>
      <c r="H100" s="20"/>
      <c r="I100" s="20"/>
      <c r="J100" s="20"/>
      <c r="M100" s="9"/>
      <c r="N100" s="21"/>
      <c r="O100" s="9"/>
      <c r="Q100" s="9"/>
      <c r="R100" s="9"/>
      <c r="S100" s="9"/>
      <c r="T100" s="9"/>
      <c r="U100" s="21"/>
      <c r="V100" s="9"/>
      <c r="X100" s="9"/>
      <c r="Y100" s="9"/>
      <c r="Z100" s="9"/>
      <c r="AA100" s="9"/>
    </row>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81EE4-32E8-4B61-9054-D48ADC5065FA}">
  <dimension ref="A1:K386"/>
  <sheetViews>
    <sheetView workbookViewId="0">
      <selection activeCell="B24" sqref="B24"/>
    </sheetView>
  </sheetViews>
  <sheetFormatPr defaultRowHeight="15" x14ac:dyDescent="0.25"/>
  <cols>
    <col min="1" max="1" width="37.7109375" customWidth="1"/>
    <col min="2" max="2" width="24.28515625" customWidth="1"/>
    <col min="3" max="3" width="26.7109375" customWidth="1"/>
    <col min="4" max="4" width="30" customWidth="1"/>
    <col min="5" max="5" width="26.28515625" customWidth="1"/>
    <col min="6" max="6" width="26" customWidth="1"/>
    <col min="7" max="7" width="22.7109375" customWidth="1"/>
    <col min="8" max="8" width="27.42578125" customWidth="1"/>
    <col min="9" max="9" width="31.28515625" customWidth="1"/>
    <col min="10" max="10" width="31.85546875" customWidth="1"/>
    <col min="11" max="11" width="17.85546875" customWidth="1"/>
  </cols>
  <sheetData>
    <row r="1" spans="1:9" s="2" customFormat="1" x14ac:dyDescent="0.25"/>
    <row r="2" spans="1:9" s="2" customFormat="1" ht="15.75" x14ac:dyDescent="0.25">
      <c r="A2" s="25" t="s">
        <v>15</v>
      </c>
      <c r="B2" s="25"/>
    </row>
    <row r="3" spans="1:9" s="2" customFormat="1" ht="15.75" x14ac:dyDescent="0.25">
      <c r="A3" s="25"/>
      <c r="B3" s="25"/>
    </row>
    <row r="4" spans="1:9" s="2" customFormat="1" ht="15.75" x14ac:dyDescent="0.25">
      <c r="A4" s="25" t="s">
        <v>33</v>
      </c>
      <c r="B4" s="25"/>
    </row>
    <row r="5" spans="1:9" s="2" customFormat="1" ht="15.75" x14ac:dyDescent="0.25">
      <c r="A5" s="22"/>
      <c r="B5" s="22"/>
    </row>
    <row r="6" spans="1:9" s="2" customFormat="1" ht="15.75" x14ac:dyDescent="0.25">
      <c r="A6" s="22" t="s">
        <v>11</v>
      </c>
      <c r="B6" s="22"/>
    </row>
    <row r="7" spans="1:9" s="2" customFormat="1" ht="15.75" x14ac:dyDescent="0.25">
      <c r="A7" s="22" t="s">
        <v>12</v>
      </c>
      <c r="B7" s="22"/>
    </row>
    <row r="8" spans="1:9" s="2" customFormat="1" ht="15.75" x14ac:dyDescent="0.25">
      <c r="A8" s="22" t="s">
        <v>13</v>
      </c>
      <c r="B8" s="22"/>
    </row>
    <row r="9" spans="1:9" s="2" customFormat="1" ht="15.75" x14ac:dyDescent="0.25">
      <c r="A9" s="22"/>
      <c r="B9" s="22"/>
    </row>
    <row r="10" spans="1:9" s="2" customFormat="1" ht="15.75" x14ac:dyDescent="0.25">
      <c r="A10" s="22" t="s">
        <v>14</v>
      </c>
      <c r="B10" s="22"/>
    </row>
    <row r="11" spans="1:9" s="2" customFormat="1" x14ac:dyDescent="0.25"/>
    <row r="12" spans="1:9" s="2" customFormat="1" x14ac:dyDescent="0.25"/>
    <row r="13" spans="1:9" s="2" customFormat="1" x14ac:dyDescent="0.25"/>
    <row r="14" spans="1:9" s="2" customFormat="1" ht="15.75" x14ac:dyDescent="0.25">
      <c r="A14" s="25" t="s">
        <v>48</v>
      </c>
      <c r="B14" s="26"/>
    </row>
    <row r="15" spans="1:9" s="2" customFormat="1" x14ac:dyDescent="0.25">
      <c r="A15" s="27"/>
      <c r="I15" s="2" t="s">
        <v>49</v>
      </c>
    </row>
    <row r="16" spans="1:9" s="2" customFormat="1" x14ac:dyDescent="0.25">
      <c r="A16" s="27"/>
    </row>
    <row r="17" spans="1:6" s="2" customFormat="1" x14ac:dyDescent="0.25">
      <c r="A17" s="2" t="s">
        <v>50</v>
      </c>
    </row>
    <row r="18" spans="1:6" s="2" customFormat="1" x14ac:dyDescent="0.25">
      <c r="A18" s="2" t="s">
        <v>51</v>
      </c>
    </row>
    <row r="19" spans="1:6" s="2" customFormat="1" x14ac:dyDescent="0.25"/>
    <row r="20" spans="1:6" s="2" customFormat="1" x14ac:dyDescent="0.25">
      <c r="E20" s="2" t="s">
        <v>52</v>
      </c>
      <c r="F20" s="2" t="s">
        <v>53</v>
      </c>
    </row>
    <row r="21" spans="1:6" s="2" customFormat="1" x14ac:dyDescent="0.25">
      <c r="A21" s="2" t="s">
        <v>54</v>
      </c>
      <c r="B21" s="2" t="s">
        <v>55</v>
      </c>
      <c r="C21" s="2" t="s">
        <v>56</v>
      </c>
      <c r="D21" s="2" t="s">
        <v>57</v>
      </c>
      <c r="E21" s="2" t="s">
        <v>58</v>
      </c>
    </row>
    <row r="22" spans="1:6" s="2" customFormat="1" x14ac:dyDescent="0.25">
      <c r="B22" s="2">
        <v>12</v>
      </c>
      <c r="C22" s="2">
        <v>9</v>
      </c>
      <c r="D22" s="2">
        <v>6</v>
      </c>
      <c r="E22" s="2">
        <f>B22*C22*D22*4*3.14/3</f>
        <v>2712.96</v>
      </c>
      <c r="F22" s="2">
        <v>1004</v>
      </c>
    </row>
    <row r="23" spans="1:6" s="2" customFormat="1" x14ac:dyDescent="0.25"/>
    <row r="24" spans="1:6" s="2" customFormat="1" ht="15.75" x14ac:dyDescent="0.25">
      <c r="B24" s="13" t="s">
        <v>107</v>
      </c>
      <c r="C24" s="13"/>
      <c r="D24" s="13"/>
      <c r="E24" s="13"/>
      <c r="F24" s="13"/>
    </row>
    <row r="25" spans="1:6" s="30" customFormat="1" x14ac:dyDescent="0.25">
      <c r="A25" s="30" t="s">
        <v>59</v>
      </c>
    </row>
    <row r="26" spans="1:6" s="2" customFormat="1" x14ac:dyDescent="0.25"/>
    <row r="27" spans="1:6" s="2" customFormat="1" x14ac:dyDescent="0.25">
      <c r="B27" s="2" t="s">
        <v>60</v>
      </c>
      <c r="C27" s="2" t="s">
        <v>61</v>
      </c>
      <c r="D27" s="2" t="s">
        <v>62</v>
      </c>
      <c r="E27" s="2" t="s">
        <v>63</v>
      </c>
      <c r="F27" s="2" t="s">
        <v>64</v>
      </c>
    </row>
    <row r="28" spans="1:6" s="2" customFormat="1" x14ac:dyDescent="0.25">
      <c r="B28" s="2">
        <v>-70</v>
      </c>
      <c r="C28" s="2">
        <v>3900</v>
      </c>
      <c r="D28" s="2">
        <f>C28*1000</f>
        <v>3900000</v>
      </c>
      <c r="E28" s="2">
        <f>D28/(6.02205E+23)</f>
        <v>6.4761999651281536E-18</v>
      </c>
      <c r="F28" s="5">
        <f>(E28/(2700))*1000000000000000</f>
        <v>2.3985925796770937E-6</v>
      </c>
    </row>
    <row r="29" spans="1:6" s="2" customFormat="1" x14ac:dyDescent="0.25">
      <c r="B29" s="2">
        <v>-55</v>
      </c>
      <c r="C29" s="2">
        <v>3100</v>
      </c>
      <c r="D29" s="2">
        <f t="shared" ref="D29:D30" si="0">C29*1000</f>
        <v>3100000</v>
      </c>
      <c r="E29" s="2">
        <f t="shared" ref="E29:E30" si="1">D29/(6.02205E+23)</f>
        <v>5.1477486902300712E-18</v>
      </c>
      <c r="F29" s="5">
        <f t="shared" ref="F29:F30" si="2">(E29/(2700))*1000000000000000</f>
        <v>1.9065735889741004E-6</v>
      </c>
    </row>
    <row r="30" spans="1:6" s="2" customFormat="1" x14ac:dyDescent="0.25">
      <c r="B30" s="2">
        <v>30</v>
      </c>
      <c r="C30" s="2">
        <v>1700</v>
      </c>
      <c r="D30" s="2">
        <f t="shared" si="0"/>
        <v>1700000</v>
      </c>
      <c r="E30" s="2">
        <f t="shared" si="1"/>
        <v>2.822958959158426E-18</v>
      </c>
      <c r="F30" s="5">
        <f t="shared" si="2"/>
        <v>1.0455403552438616E-6</v>
      </c>
    </row>
    <row r="31" spans="1:6" s="2" customFormat="1" x14ac:dyDescent="0.25"/>
    <row r="32" spans="1:6" s="2" customFormat="1" x14ac:dyDescent="0.25"/>
    <row r="33" spans="1:6" s="2" customFormat="1" x14ac:dyDescent="0.25"/>
    <row r="34" spans="1:6" s="30" customFormat="1" x14ac:dyDescent="0.25">
      <c r="A34" s="30" t="s">
        <v>65</v>
      </c>
      <c r="F34" s="30" t="s">
        <v>66</v>
      </c>
    </row>
    <row r="35" spans="1:6" s="2" customFormat="1" x14ac:dyDescent="0.25"/>
    <row r="36" spans="1:6" s="2" customFormat="1" x14ac:dyDescent="0.25">
      <c r="A36" s="2" t="s">
        <v>67</v>
      </c>
      <c r="B36" s="2" t="s">
        <v>68</v>
      </c>
      <c r="C36" s="2" t="s">
        <v>69</v>
      </c>
    </row>
    <row r="37" spans="1:6" s="2" customFormat="1" x14ac:dyDescent="0.25"/>
    <row r="38" spans="1:6" s="2" customFormat="1" x14ac:dyDescent="0.25">
      <c r="A38" s="5">
        <v>2.29E-11</v>
      </c>
      <c r="B38" s="5">
        <v>-0.09</v>
      </c>
      <c r="C38" s="5">
        <f>A38*B38</f>
        <v>-2.0609999999999998E-12</v>
      </c>
    </row>
    <row r="39" spans="1:6" s="2" customFormat="1" x14ac:dyDescent="0.25">
      <c r="A39" s="5">
        <v>2.29E-11</v>
      </c>
      <c r="B39" s="5">
        <v>-0.08</v>
      </c>
      <c r="C39" s="5">
        <f>B39*A39</f>
        <v>-1.8319999999999999E-12</v>
      </c>
    </row>
    <row r="40" spans="1:6" s="2" customFormat="1" x14ac:dyDescent="0.25">
      <c r="A40" s="5">
        <v>2.29E-11</v>
      </c>
      <c r="B40" s="5">
        <v>-7.0000000000000007E-2</v>
      </c>
      <c r="C40" s="5">
        <f t="shared" ref="C40:C46" si="3">B40*A40</f>
        <v>-1.6030000000000001E-12</v>
      </c>
    </row>
    <row r="41" spans="1:6" s="2" customFormat="1" x14ac:dyDescent="0.25">
      <c r="A41" s="5">
        <v>2.29E-11</v>
      </c>
      <c r="B41" s="5">
        <v>-5.5E-2</v>
      </c>
      <c r="C41" s="5">
        <f t="shared" si="3"/>
        <v>-1.2595E-12</v>
      </c>
    </row>
    <row r="42" spans="1:6" s="2" customFormat="1" x14ac:dyDescent="0.25">
      <c r="A42" s="5">
        <v>2.29E-11</v>
      </c>
      <c r="B42" s="5">
        <v>-0.04</v>
      </c>
      <c r="C42" s="5">
        <f t="shared" si="3"/>
        <v>-9.1599999999999993E-13</v>
      </c>
    </row>
    <row r="43" spans="1:6" s="2" customFormat="1" x14ac:dyDescent="0.25">
      <c r="A43" s="5">
        <v>2.29E-11</v>
      </c>
      <c r="B43" s="5">
        <v>0</v>
      </c>
      <c r="C43" s="5">
        <f t="shared" si="3"/>
        <v>0</v>
      </c>
    </row>
    <row r="44" spans="1:6" s="2" customFormat="1" x14ac:dyDescent="0.25">
      <c r="A44" s="5">
        <v>2.29E-11</v>
      </c>
      <c r="B44" s="5">
        <v>0.03</v>
      </c>
      <c r="C44" s="5">
        <f t="shared" si="3"/>
        <v>6.87E-13</v>
      </c>
    </row>
    <row r="45" spans="1:6" s="2" customFormat="1" x14ac:dyDescent="0.25">
      <c r="A45" s="5">
        <v>2.29E-11</v>
      </c>
      <c r="B45" s="5">
        <v>0.04</v>
      </c>
      <c r="C45" s="5">
        <f t="shared" si="3"/>
        <v>9.1599999999999993E-13</v>
      </c>
    </row>
    <row r="46" spans="1:6" s="2" customFormat="1" x14ac:dyDescent="0.25">
      <c r="A46" s="5">
        <v>2.29E-11</v>
      </c>
      <c r="B46" s="5">
        <v>0.08</v>
      </c>
      <c r="C46" s="5">
        <f t="shared" si="3"/>
        <v>1.8319999999999999E-12</v>
      </c>
    </row>
    <row r="47" spans="1:6" s="2" customFormat="1" x14ac:dyDescent="0.25">
      <c r="A47" s="5"/>
      <c r="B47" s="5"/>
      <c r="C47" s="5"/>
    </row>
    <row r="48" spans="1:6" s="2" customFormat="1" x14ac:dyDescent="0.25">
      <c r="A48" s="5"/>
      <c r="B48" s="5"/>
      <c r="C48" s="5"/>
    </row>
    <row r="49" spans="1:11" s="2" customFormat="1" ht="15.75" x14ac:dyDescent="0.25">
      <c r="A49" s="5"/>
      <c r="B49" s="12" t="s">
        <v>85</v>
      </c>
      <c r="C49" s="12"/>
      <c r="D49" s="13"/>
      <c r="E49" s="13"/>
      <c r="F49" s="13"/>
    </row>
    <row r="50" spans="1:11" s="2" customFormat="1" ht="15.75" x14ac:dyDescent="0.25">
      <c r="A50" s="25" t="s">
        <v>70</v>
      </c>
    </row>
    <row r="51" spans="1:11" s="2" customFormat="1" ht="45" x14ac:dyDescent="0.25">
      <c r="C51" s="28" t="s">
        <v>71</v>
      </c>
      <c r="D51" s="2" t="s">
        <v>72</v>
      </c>
      <c r="E51" s="2" t="s">
        <v>73</v>
      </c>
      <c r="F51" s="2" t="s">
        <v>74</v>
      </c>
      <c r="G51" s="2" t="s">
        <v>75</v>
      </c>
      <c r="H51" s="2" t="s">
        <v>76</v>
      </c>
      <c r="I51" s="2" t="s">
        <v>77</v>
      </c>
      <c r="J51" s="2" t="s">
        <v>78</v>
      </c>
      <c r="K51" s="2" t="s">
        <v>79</v>
      </c>
    </row>
    <row r="52" spans="1:11" s="2" customFormat="1" x14ac:dyDescent="0.25">
      <c r="C52" s="29"/>
    </row>
    <row r="53" spans="1:11" s="2" customFormat="1" ht="15.75" x14ac:dyDescent="0.25">
      <c r="C53" s="5">
        <v>1E-13</v>
      </c>
      <c r="D53" s="5">
        <v>1E-4</v>
      </c>
      <c r="E53" s="5">
        <f>C53*D53</f>
        <v>1.0000000000000001E-17</v>
      </c>
      <c r="F53" s="6">
        <v>96480</v>
      </c>
      <c r="G53" s="5">
        <f>E53/F53</f>
        <v>1.0364842454394694E-22</v>
      </c>
      <c r="H53" s="5">
        <f>G53*6.022E+23</f>
        <v>62.417081260364846</v>
      </c>
      <c r="I53" s="5">
        <f>G53/2713</f>
        <v>3.8204358475468833E-26</v>
      </c>
      <c r="J53" s="5">
        <f>H53/1004</f>
        <v>6.2168407629845462E-2</v>
      </c>
      <c r="K53" s="5">
        <f>I53*1000000000000000000/1000</f>
        <v>3.8204358475468835E-11</v>
      </c>
    </row>
    <row r="54" spans="1:11" s="2" customFormat="1" ht="15.75" x14ac:dyDescent="0.25">
      <c r="C54" s="5">
        <v>4.9999999999999999E-13</v>
      </c>
      <c r="D54" s="5">
        <v>1E-4</v>
      </c>
      <c r="E54" s="5">
        <f t="shared" ref="E54:E165" si="4">C54*D54</f>
        <v>4.9999999999999999E-17</v>
      </c>
      <c r="F54" s="6">
        <v>96480</v>
      </c>
      <c r="G54" s="5">
        <f t="shared" ref="G54:G165" si="5">E54/F54</f>
        <v>5.1824212271973461E-22</v>
      </c>
      <c r="H54" s="5">
        <f t="shared" ref="H54:H165" si="6">G54*6.022E+23</f>
        <v>312.08540630182421</v>
      </c>
      <c r="I54" s="5">
        <f t="shared" ref="I54:I165" si="7">G54/2713</f>
        <v>1.9102179237734413E-25</v>
      </c>
      <c r="J54" s="5">
        <f t="shared" ref="J54:J165" si="8">H54/1004</f>
        <v>0.31084203814922728</v>
      </c>
      <c r="K54" s="5">
        <f t="shared" ref="K54:K165" si="9">I54*1000000000000000000/1000</f>
        <v>1.9102179237734413E-10</v>
      </c>
    </row>
    <row r="55" spans="1:11" s="2" customFormat="1" ht="15.75" x14ac:dyDescent="0.25">
      <c r="C55" s="5">
        <v>9.9999999999999998E-13</v>
      </c>
      <c r="D55" s="5">
        <v>1E-4</v>
      </c>
      <c r="E55" s="5">
        <f t="shared" si="4"/>
        <v>9.9999999999999998E-17</v>
      </c>
      <c r="F55" s="6">
        <v>96480</v>
      </c>
      <c r="G55" s="5">
        <f t="shared" si="5"/>
        <v>1.0364842454394692E-21</v>
      </c>
      <c r="H55" s="5">
        <f t="shared" si="6"/>
        <v>624.17081260364841</v>
      </c>
      <c r="I55" s="5">
        <f t="shared" si="7"/>
        <v>3.8204358475468827E-25</v>
      </c>
      <c r="J55" s="5">
        <f t="shared" si="8"/>
        <v>0.62168407629845457</v>
      </c>
      <c r="K55" s="5">
        <f t="shared" si="9"/>
        <v>3.8204358475468827E-10</v>
      </c>
    </row>
    <row r="56" spans="1:11" s="2" customFormat="1" ht="15.75" x14ac:dyDescent="0.25">
      <c r="C56" s="5">
        <v>2E-12</v>
      </c>
      <c r="D56" s="5">
        <v>1E-4</v>
      </c>
      <c r="E56" s="5">
        <f t="shared" si="4"/>
        <v>2E-16</v>
      </c>
      <c r="F56" s="6">
        <v>96480</v>
      </c>
      <c r="G56" s="5">
        <f t="shared" si="5"/>
        <v>2.0729684908789384E-21</v>
      </c>
      <c r="H56" s="5">
        <f t="shared" si="6"/>
        <v>1248.3416252072968</v>
      </c>
      <c r="I56" s="5">
        <f t="shared" si="7"/>
        <v>7.6408716950937653E-25</v>
      </c>
      <c r="J56" s="5">
        <f t="shared" si="8"/>
        <v>1.2433681525969091</v>
      </c>
      <c r="K56" s="5">
        <f t="shared" si="9"/>
        <v>7.6408716950937654E-10</v>
      </c>
    </row>
    <row r="57" spans="1:11" s="2" customFormat="1" ht="15.75" x14ac:dyDescent="0.25">
      <c r="C57" s="5">
        <v>4.9999999999999997E-12</v>
      </c>
      <c r="D57" s="5">
        <v>1E-4</v>
      </c>
      <c r="E57" s="5">
        <f t="shared" si="4"/>
        <v>5.0000000000000004E-16</v>
      </c>
      <c r="F57" s="6">
        <v>96480</v>
      </c>
      <c r="G57" s="5">
        <f t="shared" si="5"/>
        <v>5.1824212271973472E-21</v>
      </c>
      <c r="H57" s="5">
        <f t="shared" si="6"/>
        <v>3120.8540630182424</v>
      </c>
      <c r="I57" s="5">
        <f t="shared" si="7"/>
        <v>1.9102179237734416E-24</v>
      </c>
      <c r="J57" s="5">
        <f t="shared" si="8"/>
        <v>3.1084203814922735</v>
      </c>
      <c r="K57" s="5">
        <f t="shared" si="9"/>
        <v>1.9102179237734419E-9</v>
      </c>
    </row>
    <row r="58" spans="1:11" s="2" customFormat="1" ht="15.75" x14ac:dyDescent="0.25">
      <c r="C58" s="5">
        <v>9.9999999999999994E-12</v>
      </c>
      <c r="D58" s="5">
        <v>1E-4</v>
      </c>
      <c r="E58" s="5">
        <f t="shared" si="4"/>
        <v>1.0000000000000001E-15</v>
      </c>
      <c r="F58" s="6">
        <v>96480</v>
      </c>
      <c r="G58" s="5">
        <f t="shared" si="5"/>
        <v>1.0364842454394694E-20</v>
      </c>
      <c r="H58" s="5">
        <f t="shared" si="6"/>
        <v>6241.7081260364848</v>
      </c>
      <c r="I58" s="5">
        <f t="shared" si="7"/>
        <v>3.8204358475468831E-24</v>
      </c>
      <c r="J58" s="5">
        <f t="shared" si="8"/>
        <v>6.216840762984547</v>
      </c>
      <c r="K58" s="5">
        <f t="shared" si="9"/>
        <v>3.8204358475468838E-9</v>
      </c>
    </row>
    <row r="59" spans="1:11" s="2" customFormat="1" ht="15.75" x14ac:dyDescent="0.25">
      <c r="C59" s="5">
        <v>1.5E-11</v>
      </c>
      <c r="D59" s="5">
        <v>1E-4</v>
      </c>
      <c r="E59" s="5">
        <f t="shared" si="4"/>
        <v>1.5000000000000001E-15</v>
      </c>
      <c r="F59" s="6">
        <v>96480</v>
      </c>
      <c r="G59" s="5">
        <f t="shared" si="5"/>
        <v>1.554726368159204E-20</v>
      </c>
      <c r="H59" s="5">
        <f t="shared" si="6"/>
        <v>9362.5621890547263</v>
      </c>
      <c r="I59" s="5">
        <f t="shared" si="7"/>
        <v>5.7306537713203247E-24</v>
      </c>
      <c r="J59" s="5">
        <f t="shared" si="8"/>
        <v>9.3252611444768192</v>
      </c>
      <c r="K59" s="5">
        <f t="shared" si="9"/>
        <v>5.7306537713203245E-9</v>
      </c>
    </row>
    <row r="60" spans="1:11" s="2" customFormat="1" ht="15.75" x14ac:dyDescent="0.25">
      <c r="C60" s="5">
        <v>3E-11</v>
      </c>
      <c r="D60" s="5">
        <v>1E-4</v>
      </c>
      <c r="E60" s="5">
        <f t="shared" si="4"/>
        <v>3.0000000000000002E-15</v>
      </c>
      <c r="F60" s="6">
        <v>96480</v>
      </c>
      <c r="G60" s="5">
        <f t="shared" si="5"/>
        <v>3.109452736318408E-20</v>
      </c>
      <c r="H60" s="5">
        <f t="shared" si="6"/>
        <v>18725.124378109453</v>
      </c>
      <c r="I60" s="5">
        <f t="shared" si="7"/>
        <v>1.1461307542640649E-23</v>
      </c>
      <c r="J60" s="5">
        <f t="shared" si="8"/>
        <v>18.650522288953638</v>
      </c>
      <c r="K60" s="5">
        <f t="shared" si="9"/>
        <v>1.1461307542640649E-8</v>
      </c>
    </row>
    <row r="61" spans="1:11" s="2" customFormat="1" ht="15.75" x14ac:dyDescent="0.25">
      <c r="C61" s="5">
        <v>5.0000000000000002E-11</v>
      </c>
      <c r="D61" s="5">
        <v>1E-4</v>
      </c>
      <c r="E61" s="5">
        <f t="shared" si="4"/>
        <v>5.0000000000000008E-15</v>
      </c>
      <c r="F61" s="6">
        <v>96480</v>
      </c>
      <c r="G61" s="5">
        <f t="shared" si="5"/>
        <v>5.1824212271973475E-20</v>
      </c>
      <c r="H61" s="5">
        <f t="shared" si="6"/>
        <v>31208.54063018243</v>
      </c>
      <c r="I61" s="5">
        <f t="shared" si="7"/>
        <v>1.9102179237734418E-23</v>
      </c>
      <c r="J61" s="5">
        <f t="shared" si="8"/>
        <v>31.084203814922738</v>
      </c>
      <c r="K61" s="5">
        <f t="shared" si="9"/>
        <v>1.9102179237734417E-8</v>
      </c>
    </row>
    <row r="62" spans="1:11" s="2" customFormat="1" ht="15.75" x14ac:dyDescent="0.25">
      <c r="C62" s="5">
        <v>1E-10</v>
      </c>
      <c r="D62" s="5">
        <v>1E-4</v>
      </c>
      <c r="E62" s="5">
        <f t="shared" si="4"/>
        <v>1.0000000000000002E-14</v>
      </c>
      <c r="F62" s="6">
        <v>96480</v>
      </c>
      <c r="G62" s="5">
        <f t="shared" si="5"/>
        <v>1.0364842454394695E-19</v>
      </c>
      <c r="H62" s="5">
        <f t="shared" si="6"/>
        <v>62417.081260364859</v>
      </c>
      <c r="I62" s="5">
        <f t="shared" si="7"/>
        <v>3.8204358475468837E-23</v>
      </c>
      <c r="J62" s="5">
        <f t="shared" si="8"/>
        <v>62.168407629845476</v>
      </c>
      <c r="K62" s="5">
        <f t="shared" si="9"/>
        <v>3.8204358475468833E-8</v>
      </c>
    </row>
    <row r="63" spans="1:11" s="2" customFormat="1" ht="15.75" x14ac:dyDescent="0.25">
      <c r="C63" s="5">
        <v>2.0000000000000001E-10</v>
      </c>
      <c r="D63" s="5">
        <v>1E-4</v>
      </c>
      <c r="E63" s="5">
        <f t="shared" si="4"/>
        <v>2.0000000000000003E-14</v>
      </c>
      <c r="F63" s="6">
        <v>96480</v>
      </c>
      <c r="G63" s="5">
        <f t="shared" si="5"/>
        <v>2.072968490878939E-19</v>
      </c>
      <c r="H63" s="5">
        <f t="shared" si="6"/>
        <v>124834.16252072972</v>
      </c>
      <c r="I63" s="5">
        <f t="shared" si="7"/>
        <v>7.6408716950937674E-23</v>
      </c>
      <c r="J63" s="5">
        <f t="shared" si="8"/>
        <v>124.33681525969095</v>
      </c>
      <c r="K63" s="5">
        <f t="shared" si="9"/>
        <v>7.6408716950937667E-8</v>
      </c>
    </row>
    <row r="64" spans="1:11" s="2" customFormat="1" ht="15.75" x14ac:dyDescent="0.25">
      <c r="C64" s="5">
        <v>3E-10</v>
      </c>
      <c r="D64" s="5">
        <v>1E-4</v>
      </c>
      <c r="E64" s="5">
        <f t="shared" si="4"/>
        <v>2.9999999999999998E-14</v>
      </c>
      <c r="F64" s="6">
        <v>96480</v>
      </c>
      <c r="G64" s="5">
        <f t="shared" si="5"/>
        <v>3.1094527363184078E-19</v>
      </c>
      <c r="H64" s="5">
        <f t="shared" si="6"/>
        <v>187251.24378109453</v>
      </c>
      <c r="I64" s="5">
        <f t="shared" si="7"/>
        <v>1.1461307542640649E-22</v>
      </c>
      <c r="J64" s="5">
        <f t="shared" si="8"/>
        <v>186.50522288953638</v>
      </c>
      <c r="K64" s="5">
        <f t="shared" si="9"/>
        <v>1.1461307542640649E-7</v>
      </c>
    </row>
    <row r="65" spans="3:11" s="2" customFormat="1" ht="15.75" x14ac:dyDescent="0.25">
      <c r="C65" s="5">
        <v>5.0000000000000003E-10</v>
      </c>
      <c r="D65" s="5">
        <v>1E-4</v>
      </c>
      <c r="E65" s="5">
        <f t="shared" si="4"/>
        <v>5.0000000000000008E-14</v>
      </c>
      <c r="F65" s="6">
        <v>96480</v>
      </c>
      <c r="G65" s="5">
        <f t="shared" si="5"/>
        <v>5.1824212271973478E-19</v>
      </c>
      <c r="H65" s="5">
        <f t="shared" si="6"/>
        <v>312085.40630182432</v>
      </c>
      <c r="I65" s="5">
        <f t="shared" si="7"/>
        <v>1.9102179237734418E-22</v>
      </c>
      <c r="J65" s="5">
        <f t="shared" si="8"/>
        <v>310.84203814922739</v>
      </c>
      <c r="K65" s="5">
        <f t="shared" si="9"/>
        <v>1.9102179237734417E-7</v>
      </c>
    </row>
    <row r="66" spans="3:11" s="2" customFormat="1" ht="15.75" x14ac:dyDescent="0.25">
      <c r="C66" s="5"/>
      <c r="D66" s="5"/>
      <c r="E66" s="5"/>
      <c r="F66" s="6"/>
      <c r="G66" s="5"/>
      <c r="H66" s="5"/>
      <c r="I66" s="5"/>
      <c r="J66" s="5"/>
      <c r="K66" s="5"/>
    </row>
    <row r="67" spans="3:11" s="2" customFormat="1" ht="15.75" x14ac:dyDescent="0.25">
      <c r="C67" s="5">
        <v>1E-13</v>
      </c>
      <c r="D67" s="5">
        <v>5.0000000000000001E-4</v>
      </c>
      <c r="E67" s="5">
        <f t="shared" si="4"/>
        <v>5.0000000000000005E-17</v>
      </c>
      <c r="F67" s="6">
        <v>96480</v>
      </c>
      <c r="G67" s="5">
        <f t="shared" si="5"/>
        <v>5.182421227197347E-22</v>
      </c>
      <c r="H67" s="5">
        <f t="shared" si="6"/>
        <v>312.08540630182426</v>
      </c>
      <c r="I67" s="5">
        <f t="shared" si="7"/>
        <v>1.9102179237734416E-25</v>
      </c>
      <c r="J67" s="5">
        <f t="shared" si="8"/>
        <v>0.31084203814922734</v>
      </c>
      <c r="K67" s="5">
        <f t="shared" si="9"/>
        <v>1.9102179237734416E-10</v>
      </c>
    </row>
    <row r="68" spans="3:11" s="2" customFormat="1" ht="15.75" x14ac:dyDescent="0.25">
      <c r="C68" s="5">
        <v>4.9999999999999999E-13</v>
      </c>
      <c r="D68" s="5">
        <v>5.0000000000000001E-4</v>
      </c>
      <c r="E68" s="5">
        <f t="shared" si="4"/>
        <v>2.5000000000000002E-16</v>
      </c>
      <c r="F68" s="6">
        <v>96480</v>
      </c>
      <c r="G68" s="5">
        <f t="shared" si="5"/>
        <v>2.5912106135986736E-21</v>
      </c>
      <c r="H68" s="5">
        <f t="shared" si="6"/>
        <v>1560.4270315091212</v>
      </c>
      <c r="I68" s="5">
        <f t="shared" si="7"/>
        <v>9.5510896188672078E-25</v>
      </c>
      <c r="J68" s="5">
        <f t="shared" si="8"/>
        <v>1.5542101907461368</v>
      </c>
      <c r="K68" s="5">
        <f t="shared" si="9"/>
        <v>9.5510896188672096E-10</v>
      </c>
    </row>
    <row r="69" spans="3:11" s="2" customFormat="1" ht="15.75" x14ac:dyDescent="0.25">
      <c r="C69" s="5">
        <v>9.9999999999999998E-13</v>
      </c>
      <c r="D69" s="5">
        <v>5.0000000000000001E-4</v>
      </c>
      <c r="E69" s="5">
        <f t="shared" si="4"/>
        <v>5.0000000000000004E-16</v>
      </c>
      <c r="F69" s="6">
        <v>96480</v>
      </c>
      <c r="G69" s="5">
        <f t="shared" si="5"/>
        <v>5.1824212271973472E-21</v>
      </c>
      <c r="H69" s="5">
        <f t="shared" si="6"/>
        <v>3120.8540630182424</v>
      </c>
      <c r="I69" s="5">
        <f t="shared" si="7"/>
        <v>1.9102179237734416E-24</v>
      </c>
      <c r="J69" s="5">
        <f t="shared" si="8"/>
        <v>3.1084203814922735</v>
      </c>
      <c r="K69" s="5">
        <f t="shared" si="9"/>
        <v>1.9102179237734419E-9</v>
      </c>
    </row>
    <row r="70" spans="3:11" s="2" customFormat="1" ht="15.75" x14ac:dyDescent="0.25">
      <c r="C70" s="5">
        <v>2E-12</v>
      </c>
      <c r="D70" s="5">
        <v>5.0000000000000001E-4</v>
      </c>
      <c r="E70" s="5">
        <f t="shared" si="4"/>
        <v>1.0000000000000001E-15</v>
      </c>
      <c r="F70" s="6">
        <v>96480</v>
      </c>
      <c r="G70" s="5">
        <f t="shared" si="5"/>
        <v>1.0364842454394694E-20</v>
      </c>
      <c r="H70" s="5">
        <f t="shared" si="6"/>
        <v>6241.7081260364848</v>
      </c>
      <c r="I70" s="5">
        <f t="shared" si="7"/>
        <v>3.8204358475468831E-24</v>
      </c>
      <c r="J70" s="5">
        <f t="shared" si="8"/>
        <v>6.216840762984547</v>
      </c>
      <c r="K70" s="5">
        <f t="shared" si="9"/>
        <v>3.8204358475468838E-9</v>
      </c>
    </row>
    <row r="71" spans="3:11" s="2" customFormat="1" ht="15.75" x14ac:dyDescent="0.25">
      <c r="C71" s="5">
        <v>4.9999999999999997E-12</v>
      </c>
      <c r="D71" s="5">
        <v>5.0000000000000001E-4</v>
      </c>
      <c r="E71" s="5">
        <f t="shared" si="4"/>
        <v>2.5E-15</v>
      </c>
      <c r="F71" s="6">
        <v>96480</v>
      </c>
      <c r="G71" s="5">
        <f t="shared" si="5"/>
        <v>2.5912106135986732E-20</v>
      </c>
      <c r="H71" s="5">
        <f t="shared" si="6"/>
        <v>15604.270315091211</v>
      </c>
      <c r="I71" s="5">
        <f t="shared" si="7"/>
        <v>9.5510896188672063E-24</v>
      </c>
      <c r="J71" s="5">
        <f t="shared" si="8"/>
        <v>15.542101907461365</v>
      </c>
      <c r="K71" s="5">
        <f t="shared" si="9"/>
        <v>9.5510896188672067E-9</v>
      </c>
    </row>
    <row r="72" spans="3:11" s="2" customFormat="1" ht="15.75" x14ac:dyDescent="0.25">
      <c r="C72" s="5">
        <v>9.9999999999999994E-12</v>
      </c>
      <c r="D72" s="5">
        <v>5.0000000000000001E-4</v>
      </c>
      <c r="E72" s="5">
        <f t="shared" si="4"/>
        <v>5E-15</v>
      </c>
      <c r="F72" s="6">
        <v>96480</v>
      </c>
      <c r="G72" s="5">
        <f t="shared" si="5"/>
        <v>5.1824212271973463E-20</v>
      </c>
      <c r="H72" s="5">
        <f t="shared" si="6"/>
        <v>31208.540630182422</v>
      </c>
      <c r="I72" s="5">
        <f t="shared" si="7"/>
        <v>1.9102179237734413E-23</v>
      </c>
      <c r="J72" s="5">
        <f t="shared" si="8"/>
        <v>31.084203814922731</v>
      </c>
      <c r="K72" s="5">
        <f t="shared" si="9"/>
        <v>1.9102179237734413E-8</v>
      </c>
    </row>
    <row r="73" spans="3:11" s="2" customFormat="1" ht="15.75" x14ac:dyDescent="0.25">
      <c r="C73" s="5">
        <v>1.5E-11</v>
      </c>
      <c r="D73" s="5">
        <v>5.0000000000000001E-4</v>
      </c>
      <c r="E73" s="5">
        <f t="shared" si="4"/>
        <v>7.4999999999999996E-15</v>
      </c>
      <c r="F73" s="6">
        <v>96480</v>
      </c>
      <c r="G73" s="5">
        <f t="shared" si="5"/>
        <v>7.7736318407960195E-20</v>
      </c>
      <c r="H73" s="5">
        <f t="shared" si="6"/>
        <v>46812.810945273632</v>
      </c>
      <c r="I73" s="5">
        <f t="shared" si="7"/>
        <v>2.8653268856601622E-23</v>
      </c>
      <c r="J73" s="5">
        <f t="shared" si="8"/>
        <v>46.626305722384096</v>
      </c>
      <c r="K73" s="5">
        <f t="shared" si="9"/>
        <v>2.8653268856601622E-8</v>
      </c>
    </row>
    <row r="74" spans="3:11" s="2" customFormat="1" ht="15.75" x14ac:dyDescent="0.25">
      <c r="C74" s="5">
        <v>3E-11</v>
      </c>
      <c r="D74" s="5">
        <v>5.0000000000000001E-4</v>
      </c>
      <c r="E74" s="5">
        <f t="shared" si="4"/>
        <v>1.4999999999999999E-14</v>
      </c>
      <c r="F74" s="6">
        <v>96480</v>
      </c>
      <c r="G74" s="5">
        <f t="shared" si="5"/>
        <v>1.5547263681592039E-19</v>
      </c>
      <c r="H74" s="5">
        <f t="shared" si="6"/>
        <v>93625.621890547263</v>
      </c>
      <c r="I74" s="5">
        <f t="shared" si="7"/>
        <v>5.7306537713203244E-23</v>
      </c>
      <c r="J74" s="5">
        <f t="shared" si="8"/>
        <v>93.252611444768192</v>
      </c>
      <c r="K74" s="5">
        <f t="shared" si="9"/>
        <v>5.7306537713203243E-8</v>
      </c>
    </row>
    <row r="75" spans="3:11" s="2" customFormat="1" ht="15.75" x14ac:dyDescent="0.25">
      <c r="C75" s="5">
        <v>5.0000000000000002E-11</v>
      </c>
      <c r="D75" s="5">
        <v>5.0000000000000001E-4</v>
      </c>
      <c r="E75" s="5">
        <f t="shared" si="4"/>
        <v>2.5000000000000001E-14</v>
      </c>
      <c r="F75" s="6">
        <v>96480</v>
      </c>
      <c r="G75" s="5">
        <f t="shared" si="5"/>
        <v>2.5912106135986734E-19</v>
      </c>
      <c r="H75" s="5">
        <f t="shared" si="6"/>
        <v>156042.70315091213</v>
      </c>
      <c r="I75" s="5">
        <f t="shared" si="7"/>
        <v>9.5510896188672081E-23</v>
      </c>
      <c r="J75" s="5">
        <f t="shared" si="8"/>
        <v>155.42101907461367</v>
      </c>
      <c r="K75" s="5">
        <f t="shared" si="9"/>
        <v>9.5510896188672083E-8</v>
      </c>
    </row>
    <row r="76" spans="3:11" s="2" customFormat="1" ht="15.75" x14ac:dyDescent="0.25">
      <c r="C76" s="5">
        <v>1E-10</v>
      </c>
      <c r="D76" s="5">
        <v>5.0000000000000001E-4</v>
      </c>
      <c r="E76" s="5">
        <f t="shared" si="4"/>
        <v>5.0000000000000002E-14</v>
      </c>
      <c r="F76" s="6">
        <v>96480</v>
      </c>
      <c r="G76" s="5">
        <f t="shared" si="5"/>
        <v>5.1824212271973468E-19</v>
      </c>
      <c r="H76" s="5">
        <f t="shared" si="6"/>
        <v>312085.40630182426</v>
      </c>
      <c r="I76" s="5">
        <f t="shared" si="7"/>
        <v>1.9102179237734416E-22</v>
      </c>
      <c r="J76" s="5">
        <f t="shared" si="8"/>
        <v>310.84203814922733</v>
      </c>
      <c r="K76" s="5">
        <f t="shared" si="9"/>
        <v>1.9102179237734417E-7</v>
      </c>
    </row>
    <row r="77" spans="3:11" s="2" customFormat="1" ht="15.75" x14ac:dyDescent="0.25">
      <c r="C77" s="5">
        <v>2.0000000000000001E-10</v>
      </c>
      <c r="D77" s="5">
        <v>5.0000000000000001E-4</v>
      </c>
      <c r="E77" s="5">
        <f t="shared" si="4"/>
        <v>1E-13</v>
      </c>
      <c r="F77" s="6">
        <v>96480</v>
      </c>
      <c r="G77" s="5">
        <f t="shared" si="5"/>
        <v>1.0364842454394694E-18</v>
      </c>
      <c r="H77" s="5">
        <f t="shared" si="6"/>
        <v>624170.81260364852</v>
      </c>
      <c r="I77" s="5">
        <f t="shared" si="7"/>
        <v>3.8204358475468832E-22</v>
      </c>
      <c r="J77" s="5">
        <f t="shared" si="8"/>
        <v>621.68407629845467</v>
      </c>
      <c r="K77" s="5">
        <f t="shared" si="9"/>
        <v>3.8204358475468833E-7</v>
      </c>
    </row>
    <row r="78" spans="3:11" s="2" customFormat="1" ht="15.75" x14ac:dyDescent="0.25">
      <c r="C78" s="5">
        <v>3E-10</v>
      </c>
      <c r="D78" s="5">
        <v>5.0000000000000001E-4</v>
      </c>
      <c r="E78" s="5">
        <f t="shared" si="4"/>
        <v>1.4999999999999999E-13</v>
      </c>
      <c r="F78" s="6">
        <v>96480</v>
      </c>
      <c r="G78" s="5">
        <f t="shared" si="5"/>
        <v>1.5547263681592038E-18</v>
      </c>
      <c r="H78" s="5">
        <f t="shared" si="6"/>
        <v>936256.21890547255</v>
      </c>
      <c r="I78" s="5">
        <f t="shared" si="7"/>
        <v>5.7306537713203239E-22</v>
      </c>
      <c r="J78" s="5">
        <f t="shared" si="8"/>
        <v>932.52611444768183</v>
      </c>
      <c r="K78" s="5">
        <f t="shared" si="9"/>
        <v>5.7306537713203237E-7</v>
      </c>
    </row>
    <row r="79" spans="3:11" s="2" customFormat="1" ht="15.75" x14ac:dyDescent="0.25">
      <c r="C79" s="5">
        <v>5.0000000000000003E-10</v>
      </c>
      <c r="D79" s="5">
        <v>5.0000000000000001E-4</v>
      </c>
      <c r="E79" s="5">
        <f t="shared" si="4"/>
        <v>2.5000000000000005E-13</v>
      </c>
      <c r="F79" s="6">
        <v>96480</v>
      </c>
      <c r="G79" s="5">
        <f t="shared" si="5"/>
        <v>2.5912106135986736E-18</v>
      </c>
      <c r="H79" s="5">
        <f t="shared" si="6"/>
        <v>1560427.0315091214</v>
      </c>
      <c r="I79" s="5">
        <f t="shared" si="7"/>
        <v>9.5510896188672081E-22</v>
      </c>
      <c r="J79" s="5">
        <f t="shared" si="8"/>
        <v>1554.210190746137</v>
      </c>
      <c r="K79" s="5">
        <f t="shared" si="9"/>
        <v>9.5510896188672086E-7</v>
      </c>
    </row>
    <row r="80" spans="3:11" s="2" customFormat="1" ht="15.75" x14ac:dyDescent="0.25">
      <c r="C80" s="29"/>
      <c r="E80" s="5"/>
      <c r="F80" s="6"/>
      <c r="G80" s="5"/>
      <c r="H80" s="5"/>
      <c r="I80" s="5"/>
      <c r="J80" s="5"/>
      <c r="K80" s="5"/>
    </row>
    <row r="81" spans="3:11" s="2" customFormat="1" ht="15.75" x14ac:dyDescent="0.25">
      <c r="C81" s="5">
        <v>1E-13</v>
      </c>
      <c r="D81" s="5">
        <v>1E-3</v>
      </c>
      <c r="E81" s="5">
        <f t="shared" si="4"/>
        <v>1.0000000000000001E-16</v>
      </c>
      <c r="F81" s="6">
        <v>96480</v>
      </c>
      <c r="G81" s="5">
        <f t="shared" si="5"/>
        <v>1.0364842454394694E-21</v>
      </c>
      <c r="H81" s="5">
        <f t="shared" si="6"/>
        <v>624.17081260364853</v>
      </c>
      <c r="I81" s="5">
        <f t="shared" si="7"/>
        <v>3.8204358475468831E-25</v>
      </c>
      <c r="J81" s="5">
        <f t="shared" si="8"/>
        <v>0.62168407629845468</v>
      </c>
      <c r="K81" s="5">
        <f t="shared" si="9"/>
        <v>3.8204358475468832E-10</v>
      </c>
    </row>
    <row r="82" spans="3:11" s="2" customFormat="1" ht="15.75" x14ac:dyDescent="0.25">
      <c r="C82" s="5">
        <v>4.9999999999999999E-13</v>
      </c>
      <c r="D82" s="5">
        <v>1E-3</v>
      </c>
      <c r="E82" s="5">
        <f t="shared" si="4"/>
        <v>5.0000000000000004E-16</v>
      </c>
      <c r="F82" s="6">
        <v>96480</v>
      </c>
      <c r="G82" s="5">
        <f t="shared" si="5"/>
        <v>5.1824212271973472E-21</v>
      </c>
      <c r="H82" s="5">
        <f t="shared" si="6"/>
        <v>3120.8540630182424</v>
      </c>
      <c r="I82" s="5">
        <f t="shared" si="7"/>
        <v>1.9102179237734416E-24</v>
      </c>
      <c r="J82" s="5">
        <f t="shared" si="8"/>
        <v>3.1084203814922735</v>
      </c>
      <c r="K82" s="5">
        <f t="shared" si="9"/>
        <v>1.9102179237734419E-9</v>
      </c>
    </row>
    <row r="83" spans="3:11" s="2" customFormat="1" ht="15.75" x14ac:dyDescent="0.25">
      <c r="C83" s="5">
        <v>9.9999999999999998E-13</v>
      </c>
      <c r="D83" s="5">
        <v>1E-3</v>
      </c>
      <c r="E83" s="5">
        <f t="shared" si="4"/>
        <v>1.0000000000000001E-15</v>
      </c>
      <c r="F83" s="6">
        <v>96480</v>
      </c>
      <c r="G83" s="5">
        <f t="shared" si="5"/>
        <v>1.0364842454394694E-20</v>
      </c>
      <c r="H83" s="5">
        <f t="shared" si="6"/>
        <v>6241.7081260364848</v>
      </c>
      <c r="I83" s="5">
        <f t="shared" si="7"/>
        <v>3.8204358475468831E-24</v>
      </c>
      <c r="J83" s="5">
        <f t="shared" si="8"/>
        <v>6.216840762984547</v>
      </c>
      <c r="K83" s="5">
        <f t="shared" si="9"/>
        <v>3.8204358475468838E-9</v>
      </c>
    </row>
    <row r="84" spans="3:11" s="2" customFormat="1" ht="15.75" x14ac:dyDescent="0.25">
      <c r="C84" s="5">
        <v>2E-12</v>
      </c>
      <c r="D84" s="5">
        <v>1E-3</v>
      </c>
      <c r="E84" s="5">
        <f t="shared" si="4"/>
        <v>2.0000000000000002E-15</v>
      </c>
      <c r="F84" s="6">
        <v>96480</v>
      </c>
      <c r="G84" s="5">
        <f t="shared" si="5"/>
        <v>2.0729684908789389E-20</v>
      </c>
      <c r="H84" s="5">
        <f t="shared" si="6"/>
        <v>12483.41625207297</v>
      </c>
      <c r="I84" s="5">
        <f t="shared" si="7"/>
        <v>7.6408716950937662E-24</v>
      </c>
      <c r="J84" s="5">
        <f t="shared" si="8"/>
        <v>12.433681525969094</v>
      </c>
      <c r="K84" s="5">
        <f t="shared" si="9"/>
        <v>7.6408716950937676E-9</v>
      </c>
    </row>
    <row r="85" spans="3:11" s="2" customFormat="1" ht="15.75" x14ac:dyDescent="0.25">
      <c r="C85" s="5">
        <v>4.9999999999999997E-12</v>
      </c>
      <c r="D85" s="5">
        <v>1E-3</v>
      </c>
      <c r="E85" s="5">
        <f t="shared" si="4"/>
        <v>5E-15</v>
      </c>
      <c r="F85" s="6">
        <v>96480</v>
      </c>
      <c r="G85" s="5">
        <f t="shared" si="5"/>
        <v>5.1824212271973463E-20</v>
      </c>
      <c r="H85" s="5">
        <f t="shared" si="6"/>
        <v>31208.540630182422</v>
      </c>
      <c r="I85" s="5">
        <f t="shared" si="7"/>
        <v>1.9102179237734413E-23</v>
      </c>
      <c r="J85" s="5">
        <f t="shared" si="8"/>
        <v>31.084203814922731</v>
      </c>
      <c r="K85" s="5">
        <f t="shared" si="9"/>
        <v>1.9102179237734413E-8</v>
      </c>
    </row>
    <row r="86" spans="3:11" s="2" customFormat="1" ht="15.75" x14ac:dyDescent="0.25">
      <c r="C86" s="5">
        <v>9.9999999999999994E-12</v>
      </c>
      <c r="D86" s="5">
        <v>1E-3</v>
      </c>
      <c r="E86" s="5">
        <f t="shared" si="4"/>
        <v>1E-14</v>
      </c>
      <c r="F86" s="6">
        <v>96480</v>
      </c>
      <c r="G86" s="5">
        <f t="shared" si="5"/>
        <v>1.0364842454394693E-19</v>
      </c>
      <c r="H86" s="5">
        <f t="shared" si="6"/>
        <v>62417.081260364845</v>
      </c>
      <c r="I86" s="5">
        <f t="shared" si="7"/>
        <v>3.8204358475468825E-23</v>
      </c>
      <c r="J86" s="5">
        <f t="shared" si="8"/>
        <v>62.168407629845461</v>
      </c>
      <c r="K86" s="5">
        <f t="shared" si="9"/>
        <v>3.8204358475468827E-8</v>
      </c>
    </row>
    <row r="87" spans="3:11" s="2" customFormat="1" ht="15.75" x14ac:dyDescent="0.25">
      <c r="C87" s="5">
        <v>1.5E-11</v>
      </c>
      <c r="D87" s="5">
        <v>1E-3</v>
      </c>
      <c r="E87" s="5">
        <f t="shared" si="4"/>
        <v>1.4999999999999999E-14</v>
      </c>
      <c r="F87" s="6">
        <v>96480</v>
      </c>
      <c r="G87" s="5">
        <f t="shared" si="5"/>
        <v>1.5547263681592039E-19</v>
      </c>
      <c r="H87" s="5">
        <f t="shared" si="6"/>
        <v>93625.621890547263</v>
      </c>
      <c r="I87" s="5">
        <f t="shared" si="7"/>
        <v>5.7306537713203244E-23</v>
      </c>
      <c r="J87" s="5">
        <f t="shared" si="8"/>
        <v>93.252611444768192</v>
      </c>
      <c r="K87" s="5">
        <f t="shared" si="9"/>
        <v>5.7306537713203243E-8</v>
      </c>
    </row>
    <row r="88" spans="3:11" s="2" customFormat="1" ht="15.75" x14ac:dyDescent="0.25">
      <c r="C88" s="5">
        <v>3E-11</v>
      </c>
      <c r="D88" s="5">
        <v>1E-3</v>
      </c>
      <c r="E88" s="5">
        <f t="shared" si="4"/>
        <v>2.9999999999999998E-14</v>
      </c>
      <c r="F88" s="6">
        <v>96480</v>
      </c>
      <c r="G88" s="5">
        <f t="shared" si="5"/>
        <v>3.1094527363184078E-19</v>
      </c>
      <c r="H88" s="5">
        <f t="shared" si="6"/>
        <v>187251.24378109453</v>
      </c>
      <c r="I88" s="5">
        <f t="shared" si="7"/>
        <v>1.1461307542640649E-22</v>
      </c>
      <c r="J88" s="5">
        <f t="shared" si="8"/>
        <v>186.50522288953638</v>
      </c>
      <c r="K88" s="5">
        <f t="shared" si="9"/>
        <v>1.1461307542640649E-7</v>
      </c>
    </row>
    <row r="89" spans="3:11" s="2" customFormat="1" ht="15.75" x14ac:dyDescent="0.25">
      <c r="C89" s="5">
        <v>5.0000000000000002E-11</v>
      </c>
      <c r="D89" s="5">
        <v>1E-3</v>
      </c>
      <c r="E89" s="5">
        <f t="shared" si="4"/>
        <v>5.0000000000000002E-14</v>
      </c>
      <c r="F89" s="6">
        <v>96480</v>
      </c>
      <c r="G89" s="5">
        <f t="shared" si="5"/>
        <v>5.1824212271973468E-19</v>
      </c>
      <c r="H89" s="5">
        <f t="shared" si="6"/>
        <v>312085.40630182426</v>
      </c>
      <c r="I89" s="5">
        <f t="shared" si="7"/>
        <v>1.9102179237734416E-22</v>
      </c>
      <c r="J89" s="5">
        <f t="shared" si="8"/>
        <v>310.84203814922733</v>
      </c>
      <c r="K89" s="5">
        <f t="shared" si="9"/>
        <v>1.9102179237734417E-7</v>
      </c>
    </row>
    <row r="90" spans="3:11" s="2" customFormat="1" ht="15.75" x14ac:dyDescent="0.25">
      <c r="C90" s="5">
        <v>1E-10</v>
      </c>
      <c r="D90" s="5">
        <v>1E-3</v>
      </c>
      <c r="E90" s="5">
        <f t="shared" si="4"/>
        <v>1E-13</v>
      </c>
      <c r="F90" s="6">
        <v>96480</v>
      </c>
      <c r="G90" s="5">
        <f t="shared" si="5"/>
        <v>1.0364842454394694E-18</v>
      </c>
      <c r="H90" s="5">
        <f t="shared" si="6"/>
        <v>624170.81260364852</v>
      </c>
      <c r="I90" s="5">
        <f t="shared" si="7"/>
        <v>3.8204358475468832E-22</v>
      </c>
      <c r="J90" s="5">
        <f t="shared" si="8"/>
        <v>621.68407629845467</v>
      </c>
      <c r="K90" s="5">
        <f t="shared" si="9"/>
        <v>3.8204358475468833E-7</v>
      </c>
    </row>
    <row r="91" spans="3:11" s="2" customFormat="1" ht="15.75" x14ac:dyDescent="0.25">
      <c r="C91" s="5">
        <v>2.0000000000000001E-10</v>
      </c>
      <c r="D91" s="5">
        <v>1E-3</v>
      </c>
      <c r="E91" s="5">
        <f t="shared" si="4"/>
        <v>2.0000000000000001E-13</v>
      </c>
      <c r="F91" s="6">
        <v>96480</v>
      </c>
      <c r="G91" s="5">
        <f t="shared" si="5"/>
        <v>2.0729684908789387E-18</v>
      </c>
      <c r="H91" s="5">
        <f t="shared" si="6"/>
        <v>1248341.625207297</v>
      </c>
      <c r="I91" s="5">
        <f t="shared" si="7"/>
        <v>7.6408716950937665E-22</v>
      </c>
      <c r="J91" s="5">
        <f t="shared" si="8"/>
        <v>1243.3681525969093</v>
      </c>
      <c r="K91" s="5">
        <f t="shared" si="9"/>
        <v>7.6408716950937667E-7</v>
      </c>
    </row>
    <row r="92" spans="3:11" s="2" customFormat="1" ht="15.75" x14ac:dyDescent="0.25">
      <c r="C92" s="5">
        <v>3E-10</v>
      </c>
      <c r="D92" s="5">
        <v>1E-3</v>
      </c>
      <c r="E92" s="5">
        <f t="shared" si="4"/>
        <v>2.9999999999999998E-13</v>
      </c>
      <c r="F92" s="6">
        <v>96480</v>
      </c>
      <c r="G92" s="5">
        <f t="shared" si="5"/>
        <v>3.1094527363184077E-18</v>
      </c>
      <c r="H92" s="5">
        <f t="shared" si="6"/>
        <v>1872512.4378109451</v>
      </c>
      <c r="I92" s="5">
        <f t="shared" si="7"/>
        <v>1.1461307542640648E-21</v>
      </c>
      <c r="J92" s="5">
        <f t="shared" si="8"/>
        <v>1865.0522288953637</v>
      </c>
      <c r="K92" s="5">
        <f t="shared" si="9"/>
        <v>1.1461307542640647E-6</v>
      </c>
    </row>
    <row r="93" spans="3:11" s="2" customFormat="1" ht="15.75" x14ac:dyDescent="0.25">
      <c r="C93" s="5">
        <v>5.0000000000000003E-10</v>
      </c>
      <c r="D93" s="5">
        <v>1E-3</v>
      </c>
      <c r="E93" s="5">
        <f t="shared" si="4"/>
        <v>5.0000000000000009E-13</v>
      </c>
      <c r="F93" s="6">
        <v>96480</v>
      </c>
      <c r="G93" s="5">
        <f t="shared" si="5"/>
        <v>5.1824212271973472E-18</v>
      </c>
      <c r="H93" s="5">
        <f t="shared" si="6"/>
        <v>3120854.0630182428</v>
      </c>
      <c r="I93" s="5">
        <f t="shared" si="7"/>
        <v>1.9102179237734416E-21</v>
      </c>
      <c r="J93" s="5">
        <f t="shared" si="8"/>
        <v>3108.4203814922739</v>
      </c>
      <c r="K93" s="5">
        <f t="shared" si="9"/>
        <v>1.9102179237734417E-6</v>
      </c>
    </row>
    <row r="94" spans="3:11" s="2" customFormat="1" ht="15.75" x14ac:dyDescent="0.25">
      <c r="C94" s="5"/>
      <c r="E94" s="5"/>
      <c r="F94" s="6"/>
      <c r="G94" s="5"/>
      <c r="H94" s="5"/>
      <c r="I94" s="5"/>
      <c r="J94" s="5"/>
      <c r="K94" s="5"/>
    </row>
    <row r="95" spans="3:11" s="2" customFormat="1" ht="15.75" x14ac:dyDescent="0.25">
      <c r="C95" s="5">
        <v>1E-13</v>
      </c>
      <c r="D95" s="5">
        <v>2E-3</v>
      </c>
      <c r="E95" s="5">
        <f t="shared" si="4"/>
        <v>2.0000000000000002E-16</v>
      </c>
      <c r="F95" s="6">
        <v>96480</v>
      </c>
      <c r="G95" s="5">
        <f t="shared" si="5"/>
        <v>2.0729684908789388E-21</v>
      </c>
      <c r="H95" s="5">
        <f t="shared" si="6"/>
        <v>1248.3416252072971</v>
      </c>
      <c r="I95" s="5">
        <f t="shared" si="7"/>
        <v>7.6408716950937662E-25</v>
      </c>
      <c r="J95" s="5">
        <f t="shared" si="8"/>
        <v>1.2433681525969094</v>
      </c>
      <c r="K95" s="5">
        <f t="shared" si="9"/>
        <v>7.6408716950937664E-10</v>
      </c>
    </row>
    <row r="96" spans="3:11" s="2" customFormat="1" ht="15.75" x14ac:dyDescent="0.25">
      <c r="C96" s="5">
        <v>4.9999999999999999E-13</v>
      </c>
      <c r="D96" s="5">
        <v>2E-3</v>
      </c>
      <c r="E96" s="5">
        <f t="shared" si="4"/>
        <v>1.0000000000000001E-15</v>
      </c>
      <c r="F96" s="6">
        <v>96480</v>
      </c>
      <c r="G96" s="5">
        <f t="shared" si="5"/>
        <v>1.0364842454394694E-20</v>
      </c>
      <c r="H96" s="5">
        <f t="shared" si="6"/>
        <v>6241.7081260364848</v>
      </c>
      <c r="I96" s="5">
        <f t="shared" si="7"/>
        <v>3.8204358475468831E-24</v>
      </c>
      <c r="J96" s="5">
        <f t="shared" si="8"/>
        <v>6.216840762984547</v>
      </c>
      <c r="K96" s="5">
        <f t="shared" si="9"/>
        <v>3.8204358475468838E-9</v>
      </c>
    </row>
    <row r="97" spans="3:11" s="2" customFormat="1" ht="15.75" x14ac:dyDescent="0.25">
      <c r="C97" s="5">
        <v>9.9999999999999998E-13</v>
      </c>
      <c r="D97" s="5">
        <v>2E-3</v>
      </c>
      <c r="E97" s="5">
        <f t="shared" si="4"/>
        <v>2.0000000000000002E-15</v>
      </c>
      <c r="F97" s="6">
        <v>96480</v>
      </c>
      <c r="G97" s="5">
        <f t="shared" si="5"/>
        <v>2.0729684908789389E-20</v>
      </c>
      <c r="H97" s="5">
        <f t="shared" si="6"/>
        <v>12483.41625207297</v>
      </c>
      <c r="I97" s="5">
        <f t="shared" si="7"/>
        <v>7.6408716950937662E-24</v>
      </c>
      <c r="J97" s="5">
        <f t="shared" si="8"/>
        <v>12.433681525969094</v>
      </c>
      <c r="K97" s="5">
        <f t="shared" si="9"/>
        <v>7.6408716950937676E-9</v>
      </c>
    </row>
    <row r="98" spans="3:11" s="2" customFormat="1" ht="15.75" x14ac:dyDescent="0.25">
      <c r="C98" s="5">
        <v>2E-12</v>
      </c>
      <c r="D98" s="5">
        <v>2E-3</v>
      </c>
      <c r="E98" s="5">
        <f t="shared" si="4"/>
        <v>4.0000000000000003E-15</v>
      </c>
      <c r="F98" s="6">
        <v>96480</v>
      </c>
      <c r="G98" s="5">
        <f t="shared" si="5"/>
        <v>4.1459369817578778E-20</v>
      </c>
      <c r="H98" s="5">
        <f t="shared" si="6"/>
        <v>24966.832504145939</v>
      </c>
      <c r="I98" s="5">
        <f t="shared" si="7"/>
        <v>1.5281743390187532E-23</v>
      </c>
      <c r="J98" s="5">
        <f t="shared" si="8"/>
        <v>24.867363051938188</v>
      </c>
      <c r="K98" s="5">
        <f t="shared" si="9"/>
        <v>1.5281743390187535E-8</v>
      </c>
    </row>
    <row r="99" spans="3:11" s="2" customFormat="1" ht="15.75" x14ac:dyDescent="0.25">
      <c r="C99" s="5">
        <v>4.9999999999999997E-12</v>
      </c>
      <c r="D99" s="5">
        <v>2E-3</v>
      </c>
      <c r="E99" s="5">
        <f t="shared" si="4"/>
        <v>1E-14</v>
      </c>
      <c r="F99" s="6">
        <v>96480</v>
      </c>
      <c r="G99" s="5">
        <f t="shared" si="5"/>
        <v>1.0364842454394693E-19</v>
      </c>
      <c r="H99" s="5">
        <f t="shared" si="6"/>
        <v>62417.081260364845</v>
      </c>
      <c r="I99" s="5">
        <f t="shared" si="7"/>
        <v>3.8204358475468825E-23</v>
      </c>
      <c r="J99" s="5">
        <f t="shared" si="8"/>
        <v>62.168407629845461</v>
      </c>
      <c r="K99" s="5">
        <f t="shared" si="9"/>
        <v>3.8204358475468827E-8</v>
      </c>
    </row>
    <row r="100" spans="3:11" s="2" customFormat="1" ht="15.75" x14ac:dyDescent="0.25">
      <c r="C100" s="5">
        <v>9.9999999999999994E-12</v>
      </c>
      <c r="D100" s="5">
        <v>2E-3</v>
      </c>
      <c r="E100" s="5">
        <f t="shared" si="4"/>
        <v>2E-14</v>
      </c>
      <c r="F100" s="6">
        <v>96480</v>
      </c>
      <c r="G100" s="5">
        <f t="shared" si="5"/>
        <v>2.0729684908789385E-19</v>
      </c>
      <c r="H100" s="5">
        <f t="shared" si="6"/>
        <v>124834.16252072969</v>
      </c>
      <c r="I100" s="5">
        <f t="shared" si="7"/>
        <v>7.640871695093765E-23</v>
      </c>
      <c r="J100" s="5">
        <f t="shared" si="8"/>
        <v>124.33681525969092</v>
      </c>
      <c r="K100" s="5">
        <f t="shared" si="9"/>
        <v>7.6408716950937653E-8</v>
      </c>
    </row>
    <row r="101" spans="3:11" s="2" customFormat="1" ht="15.75" x14ac:dyDescent="0.25">
      <c r="C101" s="5">
        <v>1.5E-11</v>
      </c>
      <c r="D101" s="5">
        <v>2E-3</v>
      </c>
      <c r="E101" s="5">
        <f t="shared" si="4"/>
        <v>2.9999999999999998E-14</v>
      </c>
      <c r="F101" s="6">
        <v>96480</v>
      </c>
      <c r="G101" s="5">
        <f t="shared" si="5"/>
        <v>3.1094527363184078E-19</v>
      </c>
      <c r="H101" s="5">
        <f t="shared" si="6"/>
        <v>187251.24378109453</v>
      </c>
      <c r="I101" s="5">
        <f t="shared" si="7"/>
        <v>1.1461307542640649E-22</v>
      </c>
      <c r="J101" s="5">
        <f t="shared" si="8"/>
        <v>186.50522288953638</v>
      </c>
      <c r="K101" s="5">
        <f t="shared" si="9"/>
        <v>1.1461307542640649E-7</v>
      </c>
    </row>
    <row r="102" spans="3:11" s="2" customFormat="1" ht="15.75" x14ac:dyDescent="0.25">
      <c r="C102" s="5">
        <v>3E-11</v>
      </c>
      <c r="D102" s="5">
        <v>2E-3</v>
      </c>
      <c r="E102" s="5">
        <f t="shared" si="4"/>
        <v>5.9999999999999997E-14</v>
      </c>
      <c r="F102" s="6">
        <v>96480</v>
      </c>
      <c r="G102" s="5">
        <f t="shared" si="5"/>
        <v>6.2189054726368156E-19</v>
      </c>
      <c r="H102" s="5">
        <f t="shared" si="6"/>
        <v>374502.48756218905</v>
      </c>
      <c r="I102" s="5">
        <f t="shared" si="7"/>
        <v>2.2922615085281297E-22</v>
      </c>
      <c r="J102" s="5">
        <f t="shared" si="8"/>
        <v>373.01044577907277</v>
      </c>
      <c r="K102" s="5">
        <f t="shared" si="9"/>
        <v>2.2922615085281297E-7</v>
      </c>
    </row>
    <row r="103" spans="3:11" s="2" customFormat="1" ht="15.75" x14ac:dyDescent="0.25">
      <c r="C103" s="5">
        <v>5.0000000000000002E-11</v>
      </c>
      <c r="D103" s="5">
        <v>2E-3</v>
      </c>
      <c r="E103" s="5">
        <f t="shared" si="4"/>
        <v>1E-13</v>
      </c>
      <c r="F103" s="6">
        <v>96480</v>
      </c>
      <c r="G103" s="5">
        <f t="shared" si="5"/>
        <v>1.0364842454394694E-18</v>
      </c>
      <c r="H103" s="5">
        <f t="shared" si="6"/>
        <v>624170.81260364852</v>
      </c>
      <c r="I103" s="5">
        <f t="shared" si="7"/>
        <v>3.8204358475468832E-22</v>
      </c>
      <c r="J103" s="5">
        <f t="shared" si="8"/>
        <v>621.68407629845467</v>
      </c>
      <c r="K103" s="5">
        <f t="shared" si="9"/>
        <v>3.8204358475468833E-7</v>
      </c>
    </row>
    <row r="104" spans="3:11" s="2" customFormat="1" ht="15.75" x14ac:dyDescent="0.25">
      <c r="C104" s="5">
        <v>1E-10</v>
      </c>
      <c r="D104" s="5">
        <v>2E-3</v>
      </c>
      <c r="E104" s="5">
        <f t="shared" si="4"/>
        <v>2.0000000000000001E-13</v>
      </c>
      <c r="F104" s="6">
        <v>96480</v>
      </c>
      <c r="G104" s="5">
        <f t="shared" si="5"/>
        <v>2.0729684908789387E-18</v>
      </c>
      <c r="H104" s="5">
        <f t="shared" si="6"/>
        <v>1248341.625207297</v>
      </c>
      <c r="I104" s="5">
        <f t="shared" si="7"/>
        <v>7.6408716950937665E-22</v>
      </c>
      <c r="J104" s="5">
        <f t="shared" si="8"/>
        <v>1243.3681525969093</v>
      </c>
      <c r="K104" s="5">
        <f t="shared" si="9"/>
        <v>7.6408716950937667E-7</v>
      </c>
    </row>
    <row r="105" spans="3:11" s="2" customFormat="1" ht="15.75" x14ac:dyDescent="0.25">
      <c r="C105" s="5">
        <v>2.0000000000000001E-10</v>
      </c>
      <c r="D105" s="5">
        <v>2E-3</v>
      </c>
      <c r="E105" s="5">
        <f t="shared" si="4"/>
        <v>4.0000000000000001E-13</v>
      </c>
      <c r="F105" s="6">
        <v>96480</v>
      </c>
      <c r="G105" s="5">
        <f t="shared" si="5"/>
        <v>4.1459369817578774E-18</v>
      </c>
      <c r="H105" s="5">
        <f t="shared" si="6"/>
        <v>2496683.2504145941</v>
      </c>
      <c r="I105" s="5">
        <f t="shared" si="7"/>
        <v>1.5281743390187533E-21</v>
      </c>
      <c r="J105" s="5">
        <f t="shared" si="8"/>
        <v>2486.7363051938187</v>
      </c>
      <c r="K105" s="5">
        <f t="shared" si="9"/>
        <v>1.5281743390187533E-6</v>
      </c>
    </row>
    <row r="106" spans="3:11" s="2" customFormat="1" ht="15.75" x14ac:dyDescent="0.25">
      <c r="C106" s="5">
        <v>3E-10</v>
      </c>
      <c r="D106" s="5">
        <v>2E-3</v>
      </c>
      <c r="E106" s="5">
        <f t="shared" si="4"/>
        <v>5.9999999999999997E-13</v>
      </c>
      <c r="F106" s="6">
        <v>96480</v>
      </c>
      <c r="G106" s="5">
        <f t="shared" si="5"/>
        <v>6.2189054726368154E-18</v>
      </c>
      <c r="H106" s="5">
        <f t="shared" si="6"/>
        <v>3745024.8756218902</v>
      </c>
      <c r="I106" s="5">
        <f t="shared" si="7"/>
        <v>2.2922615085281296E-21</v>
      </c>
      <c r="J106" s="5">
        <f t="shared" si="8"/>
        <v>3730.1044577907273</v>
      </c>
      <c r="K106" s="5">
        <f t="shared" si="9"/>
        <v>2.2922615085281295E-6</v>
      </c>
    </row>
    <row r="107" spans="3:11" s="2" customFormat="1" ht="15.75" x14ac:dyDescent="0.25">
      <c r="C107" s="5">
        <v>5.0000000000000003E-10</v>
      </c>
      <c r="D107" s="5">
        <v>2E-3</v>
      </c>
      <c r="E107" s="5">
        <f t="shared" si="4"/>
        <v>1.0000000000000002E-12</v>
      </c>
      <c r="F107" s="6">
        <v>96480</v>
      </c>
      <c r="G107" s="5">
        <f t="shared" si="5"/>
        <v>1.0364842454394694E-17</v>
      </c>
      <c r="H107" s="5">
        <f t="shared" si="6"/>
        <v>6241708.1260364857</v>
      </c>
      <c r="I107" s="5">
        <f t="shared" si="7"/>
        <v>3.8204358475468832E-21</v>
      </c>
      <c r="J107" s="5">
        <f t="shared" si="8"/>
        <v>6216.8407629845478</v>
      </c>
      <c r="K107" s="5">
        <f t="shared" si="9"/>
        <v>3.8204358475468834E-6</v>
      </c>
    </row>
    <row r="108" spans="3:11" s="2" customFormat="1" ht="15.75" x14ac:dyDescent="0.25">
      <c r="C108" s="29"/>
      <c r="E108" s="5"/>
      <c r="F108" s="6"/>
      <c r="G108" s="5"/>
      <c r="H108" s="5"/>
      <c r="I108" s="5"/>
      <c r="J108" s="5"/>
      <c r="K108" s="5"/>
    </row>
    <row r="109" spans="3:11" s="2" customFormat="1" ht="15.75" x14ac:dyDescent="0.25">
      <c r="C109" s="5">
        <v>1E-13</v>
      </c>
      <c r="D109" s="5">
        <v>5.0000000000000001E-3</v>
      </c>
      <c r="E109" s="5">
        <f t="shared" si="4"/>
        <v>5.0000000000000004E-16</v>
      </c>
      <c r="F109" s="6">
        <v>96480</v>
      </c>
      <c r="G109" s="5">
        <f t="shared" si="5"/>
        <v>5.1824212271973472E-21</v>
      </c>
      <c r="H109" s="5">
        <f t="shared" si="6"/>
        <v>3120.8540630182424</v>
      </c>
      <c r="I109" s="5">
        <f t="shared" si="7"/>
        <v>1.9102179237734416E-24</v>
      </c>
      <c r="J109" s="5">
        <f t="shared" si="8"/>
        <v>3.1084203814922735</v>
      </c>
      <c r="K109" s="5">
        <f t="shared" si="9"/>
        <v>1.9102179237734419E-9</v>
      </c>
    </row>
    <row r="110" spans="3:11" s="2" customFormat="1" ht="15.75" x14ac:dyDescent="0.25">
      <c r="C110" s="5">
        <v>4.9999999999999999E-13</v>
      </c>
      <c r="D110" s="5">
        <v>5.0000000000000001E-3</v>
      </c>
      <c r="E110" s="5">
        <f t="shared" si="4"/>
        <v>2.5E-15</v>
      </c>
      <c r="F110" s="6">
        <v>96480</v>
      </c>
      <c r="G110" s="5">
        <f t="shared" si="5"/>
        <v>2.5912106135986732E-20</v>
      </c>
      <c r="H110" s="5">
        <f t="shared" si="6"/>
        <v>15604.270315091211</v>
      </c>
      <c r="I110" s="5">
        <f t="shared" si="7"/>
        <v>9.5510896188672063E-24</v>
      </c>
      <c r="J110" s="5">
        <f t="shared" si="8"/>
        <v>15.542101907461365</v>
      </c>
      <c r="K110" s="5">
        <f t="shared" si="9"/>
        <v>9.5510896188672067E-9</v>
      </c>
    </row>
    <row r="111" spans="3:11" s="2" customFormat="1" ht="15.75" x14ac:dyDescent="0.25">
      <c r="C111" s="5">
        <v>9.9999999999999998E-13</v>
      </c>
      <c r="D111" s="5">
        <v>5.0000000000000001E-3</v>
      </c>
      <c r="E111" s="5">
        <f t="shared" si="4"/>
        <v>5E-15</v>
      </c>
      <c r="F111" s="6">
        <v>96480</v>
      </c>
      <c r="G111" s="5">
        <f t="shared" si="5"/>
        <v>5.1824212271973463E-20</v>
      </c>
      <c r="H111" s="5">
        <f t="shared" si="6"/>
        <v>31208.540630182422</v>
      </c>
      <c r="I111" s="5">
        <f t="shared" si="7"/>
        <v>1.9102179237734413E-23</v>
      </c>
      <c r="J111" s="5">
        <f t="shared" si="8"/>
        <v>31.084203814922731</v>
      </c>
      <c r="K111" s="5">
        <f t="shared" si="9"/>
        <v>1.9102179237734413E-8</v>
      </c>
    </row>
    <row r="112" spans="3:11" s="2" customFormat="1" ht="15.75" x14ac:dyDescent="0.25">
      <c r="C112" s="5">
        <v>2E-12</v>
      </c>
      <c r="D112" s="5">
        <v>5.0000000000000001E-3</v>
      </c>
      <c r="E112" s="5">
        <f t="shared" si="4"/>
        <v>1E-14</v>
      </c>
      <c r="F112" s="6">
        <v>96480</v>
      </c>
      <c r="G112" s="5">
        <f t="shared" si="5"/>
        <v>1.0364842454394693E-19</v>
      </c>
      <c r="H112" s="5">
        <f t="shared" si="6"/>
        <v>62417.081260364845</v>
      </c>
      <c r="I112" s="5">
        <f t="shared" si="7"/>
        <v>3.8204358475468825E-23</v>
      </c>
      <c r="J112" s="5">
        <f t="shared" si="8"/>
        <v>62.168407629845461</v>
      </c>
      <c r="K112" s="5">
        <f t="shared" si="9"/>
        <v>3.8204358475468827E-8</v>
      </c>
    </row>
    <row r="113" spans="3:11" s="2" customFormat="1" ht="15.75" x14ac:dyDescent="0.25">
      <c r="C113" s="5">
        <v>4.9999999999999997E-12</v>
      </c>
      <c r="D113" s="5">
        <v>5.0000000000000001E-3</v>
      </c>
      <c r="E113" s="5">
        <f t="shared" si="4"/>
        <v>2.4999999999999998E-14</v>
      </c>
      <c r="F113" s="6">
        <v>96480</v>
      </c>
      <c r="G113" s="5">
        <f t="shared" si="5"/>
        <v>2.5912106135986729E-19</v>
      </c>
      <c r="H113" s="5">
        <f t="shared" si="6"/>
        <v>156042.7031509121</v>
      </c>
      <c r="I113" s="5">
        <f t="shared" si="7"/>
        <v>9.5510896188672057E-23</v>
      </c>
      <c r="J113" s="5">
        <f t="shared" si="8"/>
        <v>155.42101907461364</v>
      </c>
      <c r="K113" s="5">
        <f t="shared" si="9"/>
        <v>9.5510896188672057E-8</v>
      </c>
    </row>
    <row r="114" spans="3:11" s="2" customFormat="1" ht="15.75" x14ac:dyDescent="0.25">
      <c r="C114" s="5">
        <v>9.9999999999999994E-12</v>
      </c>
      <c r="D114" s="5">
        <v>5.0000000000000001E-3</v>
      </c>
      <c r="E114" s="5">
        <f t="shared" si="4"/>
        <v>4.9999999999999995E-14</v>
      </c>
      <c r="F114" s="6">
        <v>96480</v>
      </c>
      <c r="G114" s="5">
        <f t="shared" si="5"/>
        <v>5.1824212271973458E-19</v>
      </c>
      <c r="H114" s="5">
        <f t="shared" si="6"/>
        <v>312085.4063018242</v>
      </c>
      <c r="I114" s="5">
        <f t="shared" si="7"/>
        <v>1.9102179237734411E-22</v>
      </c>
      <c r="J114" s="5">
        <f t="shared" si="8"/>
        <v>310.84203814922728</v>
      </c>
      <c r="K114" s="5">
        <f t="shared" si="9"/>
        <v>1.9102179237734411E-7</v>
      </c>
    </row>
    <row r="115" spans="3:11" s="2" customFormat="1" ht="15.75" x14ac:dyDescent="0.25">
      <c r="C115" s="5">
        <v>1.5E-11</v>
      </c>
      <c r="D115" s="5">
        <v>5.0000000000000001E-3</v>
      </c>
      <c r="E115" s="5">
        <f t="shared" si="4"/>
        <v>7.4999999999999996E-14</v>
      </c>
      <c r="F115" s="6">
        <v>96480</v>
      </c>
      <c r="G115" s="5">
        <f t="shared" si="5"/>
        <v>7.7736318407960192E-19</v>
      </c>
      <c r="H115" s="5">
        <f t="shared" si="6"/>
        <v>468128.10945273627</v>
      </c>
      <c r="I115" s="5">
        <f t="shared" si="7"/>
        <v>2.865326885660162E-22</v>
      </c>
      <c r="J115" s="5">
        <f t="shared" si="8"/>
        <v>466.26305722384092</v>
      </c>
      <c r="K115" s="5">
        <f t="shared" si="9"/>
        <v>2.8653268856601618E-7</v>
      </c>
    </row>
    <row r="116" spans="3:11" s="2" customFormat="1" ht="15.75" x14ac:dyDescent="0.25">
      <c r="C116" s="5">
        <v>3E-11</v>
      </c>
      <c r="D116" s="5">
        <v>5.0000000000000001E-3</v>
      </c>
      <c r="E116" s="5">
        <f t="shared" si="4"/>
        <v>1.4999999999999999E-13</v>
      </c>
      <c r="F116" s="6">
        <v>96480</v>
      </c>
      <c r="G116" s="5">
        <f t="shared" si="5"/>
        <v>1.5547263681592038E-18</v>
      </c>
      <c r="H116" s="5">
        <f t="shared" si="6"/>
        <v>936256.21890547255</v>
      </c>
      <c r="I116" s="5">
        <f t="shared" si="7"/>
        <v>5.7306537713203239E-22</v>
      </c>
      <c r="J116" s="5">
        <f t="shared" si="8"/>
        <v>932.52611444768183</v>
      </c>
      <c r="K116" s="5">
        <f t="shared" si="9"/>
        <v>5.7306537713203237E-7</v>
      </c>
    </row>
    <row r="117" spans="3:11" s="2" customFormat="1" ht="15.75" x14ac:dyDescent="0.25">
      <c r="C117" s="5">
        <v>5.0000000000000002E-11</v>
      </c>
      <c r="D117" s="5">
        <v>5.0000000000000001E-3</v>
      </c>
      <c r="E117" s="5">
        <f t="shared" si="4"/>
        <v>2.4999999999999999E-13</v>
      </c>
      <c r="F117" s="6">
        <v>96480</v>
      </c>
      <c r="G117" s="5">
        <f t="shared" si="5"/>
        <v>2.5912106135986732E-18</v>
      </c>
      <c r="H117" s="5">
        <f t="shared" si="6"/>
        <v>1560427.0315091212</v>
      </c>
      <c r="I117" s="5">
        <f t="shared" si="7"/>
        <v>9.5510896188672062E-22</v>
      </c>
      <c r="J117" s="5">
        <f t="shared" si="8"/>
        <v>1554.2101907461367</v>
      </c>
      <c r="K117" s="5">
        <f t="shared" si="9"/>
        <v>9.5510896188672065E-7</v>
      </c>
    </row>
    <row r="118" spans="3:11" s="2" customFormat="1" ht="15.75" x14ac:dyDescent="0.25">
      <c r="C118" s="5">
        <v>1E-10</v>
      </c>
      <c r="D118" s="5">
        <v>5.0000000000000001E-3</v>
      </c>
      <c r="E118" s="5">
        <f t="shared" si="4"/>
        <v>4.9999999999999999E-13</v>
      </c>
      <c r="F118" s="6">
        <v>96480</v>
      </c>
      <c r="G118" s="5">
        <f t="shared" si="5"/>
        <v>5.1824212271973464E-18</v>
      </c>
      <c r="H118" s="5">
        <f t="shared" si="6"/>
        <v>3120854.0630182424</v>
      </c>
      <c r="I118" s="5">
        <f t="shared" si="7"/>
        <v>1.9102179237734412E-21</v>
      </c>
      <c r="J118" s="5">
        <f t="shared" si="8"/>
        <v>3108.4203814922735</v>
      </c>
      <c r="K118" s="5">
        <f t="shared" si="9"/>
        <v>1.9102179237734413E-6</v>
      </c>
    </row>
    <row r="119" spans="3:11" s="2" customFormat="1" ht="15.75" x14ac:dyDescent="0.25">
      <c r="C119" s="5">
        <v>2.0000000000000001E-10</v>
      </c>
      <c r="D119" s="5">
        <v>5.0000000000000001E-3</v>
      </c>
      <c r="E119" s="5">
        <f t="shared" si="4"/>
        <v>9.9999999999999998E-13</v>
      </c>
      <c r="F119" s="6">
        <v>96480</v>
      </c>
      <c r="G119" s="5">
        <f t="shared" si="5"/>
        <v>1.0364842454394693E-17</v>
      </c>
      <c r="H119" s="5">
        <f t="shared" si="6"/>
        <v>6241708.1260364847</v>
      </c>
      <c r="I119" s="5">
        <f t="shared" si="7"/>
        <v>3.8204358475468825E-21</v>
      </c>
      <c r="J119" s="5">
        <f t="shared" si="8"/>
        <v>6216.8407629845469</v>
      </c>
      <c r="K119" s="5">
        <f t="shared" si="9"/>
        <v>3.8204358475468826E-6</v>
      </c>
    </row>
    <row r="120" spans="3:11" s="2" customFormat="1" ht="15.75" x14ac:dyDescent="0.25">
      <c r="C120" s="5">
        <v>3E-10</v>
      </c>
      <c r="D120" s="5">
        <v>5.0000000000000001E-3</v>
      </c>
      <c r="E120" s="5">
        <f t="shared" si="4"/>
        <v>1.5000000000000001E-12</v>
      </c>
      <c r="F120" s="6">
        <v>96480</v>
      </c>
      <c r="G120" s="5">
        <f t="shared" si="5"/>
        <v>1.5547263681592042E-17</v>
      </c>
      <c r="H120" s="5">
        <f t="shared" si="6"/>
        <v>9362562.1890547276</v>
      </c>
      <c r="I120" s="5">
        <f t="shared" si="7"/>
        <v>5.7306537713203248E-21</v>
      </c>
      <c r="J120" s="5">
        <f t="shared" si="8"/>
        <v>9325.2611444768208</v>
      </c>
      <c r="K120" s="5">
        <f t="shared" si="9"/>
        <v>5.7306537713203252E-6</v>
      </c>
    </row>
    <row r="121" spans="3:11" s="2" customFormat="1" ht="15.75" x14ac:dyDescent="0.25">
      <c r="C121" s="5">
        <v>5.0000000000000003E-10</v>
      </c>
      <c r="D121" s="5">
        <v>5.0000000000000001E-3</v>
      </c>
      <c r="E121" s="5">
        <f t="shared" si="4"/>
        <v>2.5000000000000003E-12</v>
      </c>
      <c r="F121" s="6">
        <v>96480</v>
      </c>
      <c r="G121" s="5">
        <f t="shared" si="5"/>
        <v>2.5912106135986736E-17</v>
      </c>
      <c r="H121" s="5">
        <f t="shared" si="6"/>
        <v>15604270.315091213</v>
      </c>
      <c r="I121" s="5">
        <f t="shared" si="7"/>
        <v>9.5510896188672088E-21</v>
      </c>
      <c r="J121" s="5">
        <f t="shared" si="8"/>
        <v>15542.101907461367</v>
      </c>
      <c r="K121" s="5">
        <f t="shared" si="9"/>
        <v>9.5510896188672103E-6</v>
      </c>
    </row>
    <row r="122" spans="3:11" s="2" customFormat="1" ht="15.75" x14ac:dyDescent="0.25">
      <c r="C122" s="5"/>
      <c r="D122" s="5"/>
      <c r="E122" s="5"/>
      <c r="F122" s="6"/>
      <c r="G122" s="5"/>
      <c r="H122" s="5"/>
      <c r="I122" s="5"/>
      <c r="J122" s="5"/>
      <c r="K122" s="5"/>
    </row>
    <row r="123" spans="3:11" s="2" customFormat="1" ht="15.75" x14ac:dyDescent="0.25">
      <c r="C123" s="5">
        <v>1E-13</v>
      </c>
      <c r="D123" s="5">
        <v>0.01</v>
      </c>
      <c r="E123" s="5">
        <f t="shared" si="4"/>
        <v>1.0000000000000001E-15</v>
      </c>
      <c r="F123" s="6">
        <v>96480</v>
      </c>
      <c r="G123" s="5">
        <f t="shared" si="5"/>
        <v>1.0364842454394694E-20</v>
      </c>
      <c r="H123" s="5">
        <f t="shared" si="6"/>
        <v>6241.7081260364848</v>
      </c>
      <c r="I123" s="5">
        <f t="shared" si="7"/>
        <v>3.8204358475468831E-24</v>
      </c>
      <c r="J123" s="5">
        <f t="shared" si="8"/>
        <v>6.216840762984547</v>
      </c>
      <c r="K123" s="5">
        <f t="shared" si="9"/>
        <v>3.8204358475468838E-9</v>
      </c>
    </row>
    <row r="124" spans="3:11" s="2" customFormat="1" ht="15.75" x14ac:dyDescent="0.25">
      <c r="C124" s="5">
        <v>4.9999999999999999E-13</v>
      </c>
      <c r="D124" s="5">
        <v>0.01</v>
      </c>
      <c r="E124" s="5">
        <f t="shared" si="4"/>
        <v>5E-15</v>
      </c>
      <c r="F124" s="6">
        <v>96480</v>
      </c>
      <c r="G124" s="5">
        <f t="shared" si="5"/>
        <v>5.1824212271973463E-20</v>
      </c>
      <c r="H124" s="5">
        <f t="shared" si="6"/>
        <v>31208.540630182422</v>
      </c>
      <c r="I124" s="5">
        <f t="shared" si="7"/>
        <v>1.9102179237734413E-23</v>
      </c>
      <c r="J124" s="5">
        <f t="shared" si="8"/>
        <v>31.084203814922731</v>
      </c>
      <c r="K124" s="5">
        <f t="shared" si="9"/>
        <v>1.9102179237734413E-8</v>
      </c>
    </row>
    <row r="125" spans="3:11" s="2" customFormat="1" ht="15.75" x14ac:dyDescent="0.25">
      <c r="C125" s="2">
        <v>9.9999999999999998E-13</v>
      </c>
      <c r="D125" s="5">
        <v>0.01</v>
      </c>
      <c r="E125" s="5">
        <f t="shared" si="4"/>
        <v>1E-14</v>
      </c>
      <c r="F125" s="6">
        <v>96480</v>
      </c>
      <c r="G125" s="5">
        <f t="shared" si="5"/>
        <v>1.0364842454394693E-19</v>
      </c>
      <c r="H125" s="5">
        <f t="shared" si="6"/>
        <v>62417.081260364845</v>
      </c>
      <c r="I125" s="5">
        <f t="shared" si="7"/>
        <v>3.8204358475468825E-23</v>
      </c>
      <c r="J125" s="5">
        <f t="shared" si="8"/>
        <v>62.168407629845461</v>
      </c>
      <c r="K125" s="5">
        <f t="shared" si="9"/>
        <v>3.8204358475468827E-8</v>
      </c>
    </row>
    <row r="126" spans="3:11" s="2" customFormat="1" ht="15.75" x14ac:dyDescent="0.25">
      <c r="C126" s="2">
        <v>2E-12</v>
      </c>
      <c r="D126" s="5">
        <v>0.01</v>
      </c>
      <c r="E126" s="5">
        <f t="shared" si="4"/>
        <v>2E-14</v>
      </c>
      <c r="F126" s="6">
        <v>96480</v>
      </c>
      <c r="G126" s="5">
        <f t="shared" si="5"/>
        <v>2.0729684908789385E-19</v>
      </c>
      <c r="H126" s="5">
        <f t="shared" si="6"/>
        <v>124834.16252072969</v>
      </c>
      <c r="I126" s="5">
        <f t="shared" si="7"/>
        <v>7.640871695093765E-23</v>
      </c>
      <c r="J126" s="5">
        <f t="shared" si="8"/>
        <v>124.33681525969092</v>
      </c>
      <c r="K126" s="5">
        <f t="shared" si="9"/>
        <v>7.6408716950937653E-8</v>
      </c>
    </row>
    <row r="127" spans="3:11" s="2" customFormat="1" ht="15.75" x14ac:dyDescent="0.25">
      <c r="C127" s="2">
        <v>4.9999999999999997E-12</v>
      </c>
      <c r="D127" s="5">
        <v>0.01</v>
      </c>
      <c r="E127" s="5">
        <f t="shared" si="4"/>
        <v>4.9999999999999995E-14</v>
      </c>
      <c r="F127" s="6">
        <v>96480</v>
      </c>
      <c r="G127" s="5">
        <f t="shared" si="5"/>
        <v>5.1824212271973458E-19</v>
      </c>
      <c r="H127" s="5">
        <f t="shared" si="6"/>
        <v>312085.4063018242</v>
      </c>
      <c r="I127" s="5">
        <f t="shared" si="7"/>
        <v>1.9102179237734411E-22</v>
      </c>
      <c r="J127" s="5">
        <f t="shared" si="8"/>
        <v>310.84203814922728</v>
      </c>
      <c r="K127" s="5">
        <f t="shared" si="9"/>
        <v>1.9102179237734411E-7</v>
      </c>
    </row>
    <row r="128" spans="3:11" s="2" customFormat="1" ht="15.75" x14ac:dyDescent="0.25">
      <c r="C128" s="2">
        <v>9.9999999999999994E-12</v>
      </c>
      <c r="D128" s="5">
        <v>0.01</v>
      </c>
      <c r="E128" s="5">
        <f t="shared" si="4"/>
        <v>9.999999999999999E-14</v>
      </c>
      <c r="F128" s="6">
        <v>96480</v>
      </c>
      <c r="G128" s="5">
        <f t="shared" si="5"/>
        <v>1.0364842454394692E-18</v>
      </c>
      <c r="H128" s="5">
        <f t="shared" si="6"/>
        <v>624170.8126036484</v>
      </c>
      <c r="I128" s="5">
        <f t="shared" si="7"/>
        <v>3.8204358475468823E-22</v>
      </c>
      <c r="J128" s="5">
        <f t="shared" si="8"/>
        <v>621.68407629845456</v>
      </c>
      <c r="K128" s="5">
        <f t="shared" si="9"/>
        <v>3.8204358475468823E-7</v>
      </c>
    </row>
    <row r="129" spans="3:11" s="2" customFormat="1" ht="15.75" x14ac:dyDescent="0.25">
      <c r="C129" s="2">
        <v>1.5E-11</v>
      </c>
      <c r="D129" s="5">
        <v>0.01</v>
      </c>
      <c r="E129" s="5">
        <f t="shared" si="4"/>
        <v>1.4999999999999999E-13</v>
      </c>
      <c r="F129" s="6">
        <v>96480</v>
      </c>
      <c r="G129" s="5">
        <f t="shared" si="5"/>
        <v>1.5547263681592038E-18</v>
      </c>
      <c r="H129" s="5">
        <f t="shared" si="6"/>
        <v>936256.21890547255</v>
      </c>
      <c r="I129" s="5">
        <f t="shared" si="7"/>
        <v>5.7306537713203239E-22</v>
      </c>
      <c r="J129" s="5">
        <f t="shared" si="8"/>
        <v>932.52611444768183</v>
      </c>
      <c r="K129" s="5">
        <f t="shared" si="9"/>
        <v>5.7306537713203237E-7</v>
      </c>
    </row>
    <row r="130" spans="3:11" s="2" customFormat="1" ht="15.75" x14ac:dyDescent="0.25">
      <c r="C130" s="5">
        <v>3E-11</v>
      </c>
      <c r="D130" s="5">
        <v>0.01</v>
      </c>
      <c r="E130" s="5">
        <f t="shared" si="4"/>
        <v>2.9999999999999998E-13</v>
      </c>
      <c r="F130" s="6">
        <v>96480</v>
      </c>
      <c r="G130" s="5">
        <f t="shared" si="5"/>
        <v>3.1094527363184077E-18</v>
      </c>
      <c r="H130" s="5">
        <f t="shared" si="6"/>
        <v>1872512.4378109451</v>
      </c>
      <c r="I130" s="5">
        <f t="shared" si="7"/>
        <v>1.1461307542640648E-21</v>
      </c>
      <c r="J130" s="5">
        <f t="shared" si="8"/>
        <v>1865.0522288953637</v>
      </c>
      <c r="K130" s="5">
        <f t="shared" si="9"/>
        <v>1.1461307542640647E-6</v>
      </c>
    </row>
    <row r="131" spans="3:11" s="2" customFormat="1" ht="15.75" x14ac:dyDescent="0.25">
      <c r="C131" s="5">
        <v>5.0000000000000002E-11</v>
      </c>
      <c r="D131" s="5">
        <v>0.01</v>
      </c>
      <c r="E131" s="5">
        <f t="shared" si="4"/>
        <v>4.9999999999999999E-13</v>
      </c>
      <c r="F131" s="6">
        <v>96480</v>
      </c>
      <c r="G131" s="5">
        <f t="shared" si="5"/>
        <v>5.1824212271973464E-18</v>
      </c>
      <c r="H131" s="5">
        <f t="shared" si="6"/>
        <v>3120854.0630182424</v>
      </c>
      <c r="I131" s="5">
        <f t="shared" si="7"/>
        <v>1.9102179237734412E-21</v>
      </c>
      <c r="J131" s="5">
        <f t="shared" si="8"/>
        <v>3108.4203814922735</v>
      </c>
      <c r="K131" s="5">
        <f t="shared" si="9"/>
        <v>1.9102179237734413E-6</v>
      </c>
    </row>
    <row r="132" spans="3:11" s="2" customFormat="1" ht="15.75" x14ac:dyDescent="0.25">
      <c r="C132" s="5">
        <v>1E-10</v>
      </c>
      <c r="D132" s="5">
        <v>0.01</v>
      </c>
      <c r="E132" s="5">
        <f t="shared" si="4"/>
        <v>9.9999999999999998E-13</v>
      </c>
      <c r="F132" s="6">
        <v>96480</v>
      </c>
      <c r="G132" s="5">
        <f t="shared" si="5"/>
        <v>1.0364842454394693E-17</v>
      </c>
      <c r="H132" s="5">
        <f t="shared" si="6"/>
        <v>6241708.1260364847</v>
      </c>
      <c r="I132" s="5">
        <f t="shared" si="7"/>
        <v>3.8204358475468825E-21</v>
      </c>
      <c r="J132" s="5">
        <f t="shared" si="8"/>
        <v>6216.8407629845469</v>
      </c>
      <c r="K132" s="5">
        <f t="shared" si="9"/>
        <v>3.8204358475468826E-6</v>
      </c>
    </row>
    <row r="133" spans="3:11" s="2" customFormat="1" ht="15.75" x14ac:dyDescent="0.25">
      <c r="C133" s="5">
        <v>2.0000000000000001E-10</v>
      </c>
      <c r="D133" s="5">
        <v>0.01</v>
      </c>
      <c r="E133" s="5">
        <f t="shared" si="4"/>
        <v>2E-12</v>
      </c>
      <c r="F133" s="6">
        <v>96480</v>
      </c>
      <c r="G133" s="5">
        <f t="shared" si="5"/>
        <v>2.0729684908789386E-17</v>
      </c>
      <c r="H133" s="5">
        <f t="shared" si="6"/>
        <v>12483416.252072969</v>
      </c>
      <c r="I133" s="5">
        <f t="shared" si="7"/>
        <v>7.640871695093765E-21</v>
      </c>
      <c r="J133" s="5">
        <f t="shared" si="8"/>
        <v>12433.681525969094</v>
      </c>
      <c r="K133" s="5">
        <f t="shared" si="9"/>
        <v>7.6408716950937652E-6</v>
      </c>
    </row>
    <row r="134" spans="3:11" s="2" customFormat="1" ht="15.75" x14ac:dyDescent="0.25">
      <c r="C134" s="5">
        <v>3E-10</v>
      </c>
      <c r="D134" s="5">
        <v>0.01</v>
      </c>
      <c r="E134" s="5">
        <f t="shared" si="4"/>
        <v>3.0000000000000001E-12</v>
      </c>
      <c r="F134" s="6">
        <v>96480</v>
      </c>
      <c r="G134" s="5">
        <f t="shared" si="5"/>
        <v>3.1094527363184083E-17</v>
      </c>
      <c r="H134" s="5">
        <f t="shared" si="6"/>
        <v>18725124.378109455</v>
      </c>
      <c r="I134" s="5">
        <f t="shared" si="7"/>
        <v>1.146130754264065E-20</v>
      </c>
      <c r="J134" s="5">
        <f t="shared" si="8"/>
        <v>18650.522288953642</v>
      </c>
      <c r="K134" s="5">
        <f t="shared" si="9"/>
        <v>1.146130754264065E-5</v>
      </c>
    </row>
    <row r="135" spans="3:11" s="2" customFormat="1" ht="15.75" x14ac:dyDescent="0.25">
      <c r="C135" s="5">
        <v>5.0000000000000003E-10</v>
      </c>
      <c r="D135" s="5">
        <v>0.01</v>
      </c>
      <c r="E135" s="5">
        <f t="shared" si="4"/>
        <v>5.0000000000000005E-12</v>
      </c>
      <c r="F135" s="6">
        <v>96480</v>
      </c>
      <c r="G135" s="5">
        <f t="shared" si="5"/>
        <v>5.1824212271973472E-17</v>
      </c>
      <c r="H135" s="5">
        <f t="shared" si="6"/>
        <v>31208540.630182426</v>
      </c>
      <c r="I135" s="5">
        <f t="shared" si="7"/>
        <v>1.9102179237734418E-20</v>
      </c>
      <c r="J135" s="5">
        <f t="shared" si="8"/>
        <v>31084.203814922734</v>
      </c>
      <c r="K135" s="5">
        <f t="shared" si="9"/>
        <v>1.9102179237734421E-5</v>
      </c>
    </row>
    <row r="136" spans="3:11" s="2" customFormat="1" ht="15.75" x14ac:dyDescent="0.25">
      <c r="D136" s="5"/>
      <c r="E136" s="5"/>
      <c r="F136" s="6"/>
      <c r="G136" s="5"/>
      <c r="H136" s="5"/>
      <c r="I136" s="5"/>
      <c r="J136" s="5"/>
      <c r="K136" s="5"/>
    </row>
    <row r="137" spans="3:11" s="2" customFormat="1" ht="15.75" x14ac:dyDescent="0.25">
      <c r="C137" s="5">
        <v>1E-13</v>
      </c>
      <c r="D137" s="5">
        <v>0.02</v>
      </c>
      <c r="E137" s="5">
        <f t="shared" si="4"/>
        <v>2.0000000000000002E-15</v>
      </c>
      <c r="F137" s="6">
        <v>96480</v>
      </c>
      <c r="G137" s="5">
        <f t="shared" si="5"/>
        <v>2.0729684908789389E-20</v>
      </c>
      <c r="H137" s="5">
        <f t="shared" si="6"/>
        <v>12483.41625207297</v>
      </c>
      <c r="I137" s="5">
        <f t="shared" si="7"/>
        <v>7.6408716950937662E-24</v>
      </c>
      <c r="J137" s="5">
        <f t="shared" si="8"/>
        <v>12.433681525969094</v>
      </c>
      <c r="K137" s="5">
        <f t="shared" si="9"/>
        <v>7.6408716950937676E-9</v>
      </c>
    </row>
    <row r="138" spans="3:11" s="2" customFormat="1" ht="15.75" x14ac:dyDescent="0.25">
      <c r="C138" s="5">
        <v>4.9999999999999999E-13</v>
      </c>
      <c r="D138" s="5">
        <v>0.02</v>
      </c>
      <c r="E138" s="5">
        <f t="shared" si="4"/>
        <v>1E-14</v>
      </c>
      <c r="F138" s="6">
        <v>96480</v>
      </c>
      <c r="G138" s="5">
        <f t="shared" si="5"/>
        <v>1.0364842454394693E-19</v>
      </c>
      <c r="H138" s="5">
        <f t="shared" si="6"/>
        <v>62417.081260364845</v>
      </c>
      <c r="I138" s="5">
        <f t="shared" si="7"/>
        <v>3.8204358475468825E-23</v>
      </c>
      <c r="J138" s="5">
        <f t="shared" si="8"/>
        <v>62.168407629845461</v>
      </c>
      <c r="K138" s="5">
        <f t="shared" si="9"/>
        <v>3.8204358475468827E-8</v>
      </c>
    </row>
    <row r="139" spans="3:11" s="2" customFormat="1" ht="15.75" x14ac:dyDescent="0.25">
      <c r="C139" s="2">
        <v>9.9999999999999998E-13</v>
      </c>
      <c r="D139" s="5">
        <v>0.02</v>
      </c>
      <c r="E139" s="5">
        <f t="shared" si="4"/>
        <v>2E-14</v>
      </c>
      <c r="F139" s="6">
        <v>96480</v>
      </c>
      <c r="G139" s="5">
        <f t="shared" si="5"/>
        <v>2.0729684908789385E-19</v>
      </c>
      <c r="H139" s="5">
        <f t="shared" si="6"/>
        <v>124834.16252072969</v>
      </c>
      <c r="I139" s="5">
        <f t="shared" si="7"/>
        <v>7.640871695093765E-23</v>
      </c>
      <c r="J139" s="5">
        <f t="shared" si="8"/>
        <v>124.33681525969092</v>
      </c>
      <c r="K139" s="5">
        <f t="shared" si="9"/>
        <v>7.6408716950937653E-8</v>
      </c>
    </row>
    <row r="140" spans="3:11" s="2" customFormat="1" ht="15.75" x14ac:dyDescent="0.25">
      <c r="C140" s="2">
        <v>2E-12</v>
      </c>
      <c r="D140" s="5">
        <v>0.02</v>
      </c>
      <c r="E140" s="5">
        <f t="shared" si="4"/>
        <v>4E-14</v>
      </c>
      <c r="F140" s="6">
        <v>96480</v>
      </c>
      <c r="G140" s="5">
        <f t="shared" si="5"/>
        <v>4.1459369817578771E-19</v>
      </c>
      <c r="H140" s="5">
        <f t="shared" si="6"/>
        <v>249668.32504145938</v>
      </c>
      <c r="I140" s="5">
        <f t="shared" si="7"/>
        <v>1.528174339018753E-22</v>
      </c>
      <c r="J140" s="5">
        <f t="shared" si="8"/>
        <v>248.67363051938185</v>
      </c>
      <c r="K140" s="5">
        <f t="shared" si="9"/>
        <v>1.5281743390187531E-7</v>
      </c>
    </row>
    <row r="141" spans="3:11" s="2" customFormat="1" ht="15.75" x14ac:dyDescent="0.25">
      <c r="C141" s="2">
        <v>4.9999999999999997E-12</v>
      </c>
      <c r="D141" s="5">
        <v>0.02</v>
      </c>
      <c r="E141" s="5">
        <f t="shared" si="4"/>
        <v>9.999999999999999E-14</v>
      </c>
      <c r="F141" s="6">
        <v>96480</v>
      </c>
      <c r="G141" s="5">
        <f t="shared" si="5"/>
        <v>1.0364842454394692E-18</v>
      </c>
      <c r="H141" s="5">
        <f t="shared" si="6"/>
        <v>624170.8126036484</v>
      </c>
      <c r="I141" s="5">
        <f t="shared" si="7"/>
        <v>3.8204358475468823E-22</v>
      </c>
      <c r="J141" s="5">
        <f t="shared" si="8"/>
        <v>621.68407629845456</v>
      </c>
      <c r="K141" s="5">
        <f t="shared" si="9"/>
        <v>3.8204358475468823E-7</v>
      </c>
    </row>
    <row r="142" spans="3:11" s="2" customFormat="1" ht="15.75" x14ac:dyDescent="0.25">
      <c r="C142" s="2">
        <v>9.9999999999999994E-12</v>
      </c>
      <c r="D142" s="5">
        <v>0.02</v>
      </c>
      <c r="E142" s="5">
        <f t="shared" si="4"/>
        <v>1.9999999999999998E-13</v>
      </c>
      <c r="F142" s="6">
        <v>96480</v>
      </c>
      <c r="G142" s="5">
        <f t="shared" si="5"/>
        <v>2.0729684908789383E-18</v>
      </c>
      <c r="H142" s="5">
        <f t="shared" si="6"/>
        <v>1248341.6252072968</v>
      </c>
      <c r="I142" s="5">
        <f t="shared" si="7"/>
        <v>7.6408716950937646E-22</v>
      </c>
      <c r="J142" s="5">
        <f t="shared" si="8"/>
        <v>1243.3681525969091</v>
      </c>
      <c r="K142" s="5">
        <f t="shared" si="9"/>
        <v>7.6408716950937645E-7</v>
      </c>
    </row>
    <row r="143" spans="3:11" s="2" customFormat="1" ht="15.75" x14ac:dyDescent="0.25">
      <c r="C143" s="2">
        <v>1.5E-11</v>
      </c>
      <c r="D143" s="5">
        <v>0.02</v>
      </c>
      <c r="E143" s="5">
        <f t="shared" si="4"/>
        <v>2.9999999999999998E-13</v>
      </c>
      <c r="F143" s="6">
        <v>96480</v>
      </c>
      <c r="G143" s="5">
        <f t="shared" si="5"/>
        <v>3.1094527363184077E-18</v>
      </c>
      <c r="H143" s="5">
        <f t="shared" si="6"/>
        <v>1872512.4378109451</v>
      </c>
      <c r="I143" s="5">
        <f t="shared" si="7"/>
        <v>1.1461307542640648E-21</v>
      </c>
      <c r="J143" s="5">
        <f t="shared" si="8"/>
        <v>1865.0522288953637</v>
      </c>
      <c r="K143" s="5">
        <f t="shared" si="9"/>
        <v>1.1461307542640647E-6</v>
      </c>
    </row>
    <row r="144" spans="3:11" s="2" customFormat="1" ht="15.75" x14ac:dyDescent="0.25">
      <c r="C144" s="5">
        <v>3E-11</v>
      </c>
      <c r="D144" s="5">
        <v>0.02</v>
      </c>
      <c r="E144" s="5">
        <f t="shared" si="4"/>
        <v>5.9999999999999997E-13</v>
      </c>
      <c r="F144" s="6">
        <v>96480</v>
      </c>
      <c r="G144" s="5">
        <f t="shared" si="5"/>
        <v>6.2189054726368154E-18</v>
      </c>
      <c r="H144" s="5">
        <f t="shared" si="6"/>
        <v>3745024.8756218902</v>
      </c>
      <c r="I144" s="5">
        <f t="shared" si="7"/>
        <v>2.2922615085281296E-21</v>
      </c>
      <c r="J144" s="5">
        <f t="shared" si="8"/>
        <v>3730.1044577907273</v>
      </c>
      <c r="K144" s="5">
        <f t="shared" si="9"/>
        <v>2.2922615085281295E-6</v>
      </c>
    </row>
    <row r="145" spans="3:11" s="2" customFormat="1" ht="15.75" x14ac:dyDescent="0.25">
      <c r="C145" s="5">
        <v>5.0000000000000002E-11</v>
      </c>
      <c r="D145" s="5">
        <v>0.02</v>
      </c>
      <c r="E145" s="5">
        <f t="shared" si="4"/>
        <v>9.9999999999999998E-13</v>
      </c>
      <c r="F145" s="6">
        <v>96480</v>
      </c>
      <c r="G145" s="5">
        <f t="shared" si="5"/>
        <v>1.0364842454394693E-17</v>
      </c>
      <c r="H145" s="5">
        <f t="shared" si="6"/>
        <v>6241708.1260364847</v>
      </c>
      <c r="I145" s="5">
        <f t="shared" si="7"/>
        <v>3.8204358475468825E-21</v>
      </c>
      <c r="J145" s="5">
        <f t="shared" si="8"/>
        <v>6216.8407629845469</v>
      </c>
      <c r="K145" s="5">
        <f t="shared" si="9"/>
        <v>3.8204358475468826E-6</v>
      </c>
    </row>
    <row r="146" spans="3:11" s="2" customFormat="1" ht="15.75" x14ac:dyDescent="0.25">
      <c r="C146" s="5">
        <v>1E-10</v>
      </c>
      <c r="D146" s="5">
        <v>0.02</v>
      </c>
      <c r="E146" s="5">
        <f t="shared" si="4"/>
        <v>2E-12</v>
      </c>
      <c r="F146" s="6">
        <v>96480</v>
      </c>
      <c r="G146" s="5">
        <f t="shared" si="5"/>
        <v>2.0729684908789386E-17</v>
      </c>
      <c r="H146" s="5">
        <f t="shared" si="6"/>
        <v>12483416.252072969</v>
      </c>
      <c r="I146" s="5">
        <f t="shared" si="7"/>
        <v>7.640871695093765E-21</v>
      </c>
      <c r="J146" s="5">
        <f t="shared" si="8"/>
        <v>12433.681525969094</v>
      </c>
      <c r="K146" s="5">
        <f t="shared" si="9"/>
        <v>7.6408716950937652E-6</v>
      </c>
    </row>
    <row r="147" spans="3:11" s="2" customFormat="1" ht="15.75" x14ac:dyDescent="0.25">
      <c r="C147" s="5">
        <v>2.0000000000000001E-10</v>
      </c>
      <c r="D147" s="5">
        <v>0.02</v>
      </c>
      <c r="E147" s="5">
        <f t="shared" si="4"/>
        <v>3.9999999999999999E-12</v>
      </c>
      <c r="F147" s="6">
        <v>96480</v>
      </c>
      <c r="G147" s="5">
        <f t="shared" si="5"/>
        <v>4.1459369817578771E-17</v>
      </c>
      <c r="H147" s="5">
        <f t="shared" si="6"/>
        <v>24966832.504145939</v>
      </c>
      <c r="I147" s="5">
        <f t="shared" si="7"/>
        <v>1.528174339018753E-20</v>
      </c>
      <c r="J147" s="5">
        <f t="shared" si="8"/>
        <v>24867.363051938188</v>
      </c>
      <c r="K147" s="5">
        <f t="shared" si="9"/>
        <v>1.528174339018753E-5</v>
      </c>
    </row>
    <row r="148" spans="3:11" s="2" customFormat="1" ht="15.75" x14ac:dyDescent="0.25">
      <c r="C148" s="5">
        <v>3E-10</v>
      </c>
      <c r="D148" s="5">
        <v>0.02</v>
      </c>
      <c r="E148" s="5">
        <f t="shared" si="4"/>
        <v>6.0000000000000003E-12</v>
      </c>
      <c r="F148" s="6">
        <v>96480</v>
      </c>
      <c r="G148" s="5">
        <f t="shared" si="5"/>
        <v>6.2189054726368166E-17</v>
      </c>
      <c r="H148" s="5">
        <f t="shared" si="6"/>
        <v>37450248.75621891</v>
      </c>
      <c r="I148" s="5">
        <f t="shared" si="7"/>
        <v>2.2922615085281299E-20</v>
      </c>
      <c r="J148" s="5">
        <f t="shared" si="8"/>
        <v>37301.044577907283</v>
      </c>
      <c r="K148" s="5"/>
    </row>
    <row r="149" spans="3:11" s="2" customFormat="1" ht="15.75" x14ac:dyDescent="0.25">
      <c r="C149" s="5">
        <v>5.0000000000000003E-10</v>
      </c>
      <c r="D149" s="5">
        <v>0.02</v>
      </c>
      <c r="E149" s="5">
        <f t="shared" si="4"/>
        <v>1.0000000000000001E-11</v>
      </c>
      <c r="F149" s="6">
        <v>96480</v>
      </c>
      <c r="G149" s="5">
        <f t="shared" si="5"/>
        <v>1.0364842454394694E-16</v>
      </c>
      <c r="H149" s="5">
        <f t="shared" si="6"/>
        <v>62417081.260364853</v>
      </c>
      <c r="I149" s="5">
        <f t="shared" si="7"/>
        <v>3.8204358475468835E-20</v>
      </c>
      <c r="J149" s="5">
        <f t="shared" si="8"/>
        <v>62168.407629845467</v>
      </c>
      <c r="K149" s="5"/>
    </row>
    <row r="150" spans="3:11" s="2" customFormat="1" ht="15.75" x14ac:dyDescent="0.25">
      <c r="D150" s="5"/>
      <c r="E150" s="5"/>
      <c r="F150" s="6"/>
      <c r="G150" s="5"/>
      <c r="H150" s="5"/>
      <c r="I150" s="5"/>
      <c r="J150" s="5"/>
      <c r="K150" s="5"/>
    </row>
    <row r="151" spans="3:11" s="2" customFormat="1" ht="15.75" x14ac:dyDescent="0.25">
      <c r="C151" s="2">
        <v>1E-13</v>
      </c>
      <c r="D151" s="5">
        <v>0.03</v>
      </c>
      <c r="E151" s="5">
        <f t="shared" si="4"/>
        <v>2.9999999999999998E-15</v>
      </c>
      <c r="F151" s="6">
        <v>96480</v>
      </c>
      <c r="G151" s="5">
        <f t="shared" si="5"/>
        <v>3.109452736318408E-20</v>
      </c>
      <c r="H151" s="5">
        <f t="shared" si="6"/>
        <v>18725.124378109453</v>
      </c>
      <c r="I151" s="5">
        <f t="shared" si="7"/>
        <v>1.1461307542640649E-23</v>
      </c>
      <c r="J151" s="5">
        <f t="shared" si="8"/>
        <v>18.650522288953638</v>
      </c>
      <c r="K151" s="5">
        <f t="shared" si="9"/>
        <v>1.1461307542640649E-8</v>
      </c>
    </row>
    <row r="152" spans="3:11" s="2" customFormat="1" ht="15.75" x14ac:dyDescent="0.25">
      <c r="C152" s="2">
        <v>4.9999999999999999E-13</v>
      </c>
      <c r="D152" s="5">
        <v>0.03</v>
      </c>
      <c r="E152" s="5">
        <f t="shared" si="4"/>
        <v>1.4999999999999999E-14</v>
      </c>
      <c r="F152" s="6">
        <v>96480</v>
      </c>
      <c r="G152" s="5">
        <f t="shared" si="5"/>
        <v>1.5547263681592039E-19</v>
      </c>
      <c r="H152" s="5">
        <f t="shared" si="6"/>
        <v>93625.621890547263</v>
      </c>
      <c r="I152" s="5">
        <f t="shared" si="7"/>
        <v>5.7306537713203244E-23</v>
      </c>
      <c r="J152" s="5">
        <f t="shared" si="8"/>
        <v>93.252611444768192</v>
      </c>
      <c r="K152" s="5">
        <f t="shared" si="9"/>
        <v>5.7306537713203243E-8</v>
      </c>
    </row>
    <row r="153" spans="3:11" s="2" customFormat="1" ht="15.75" x14ac:dyDescent="0.25">
      <c r="C153" s="2">
        <v>9.9999999999999998E-13</v>
      </c>
      <c r="D153" s="5">
        <v>0.03</v>
      </c>
      <c r="E153" s="5">
        <f t="shared" si="4"/>
        <v>2.9999999999999998E-14</v>
      </c>
      <c r="F153" s="6">
        <v>96480</v>
      </c>
      <c r="G153" s="5">
        <f t="shared" si="5"/>
        <v>3.1094527363184078E-19</v>
      </c>
      <c r="H153" s="5">
        <f t="shared" si="6"/>
        <v>187251.24378109453</v>
      </c>
      <c r="I153" s="5">
        <f t="shared" si="7"/>
        <v>1.1461307542640649E-22</v>
      </c>
      <c r="J153" s="5">
        <f t="shared" si="8"/>
        <v>186.50522288953638</v>
      </c>
      <c r="K153" s="5">
        <f t="shared" si="9"/>
        <v>1.1461307542640649E-7</v>
      </c>
    </row>
    <row r="154" spans="3:11" s="2" customFormat="1" ht="15.75" x14ac:dyDescent="0.25">
      <c r="C154" s="2">
        <v>2E-12</v>
      </c>
      <c r="D154" s="5">
        <v>0.03</v>
      </c>
      <c r="E154" s="5">
        <f t="shared" si="4"/>
        <v>5.9999999999999997E-14</v>
      </c>
      <c r="F154" s="6">
        <v>96480</v>
      </c>
      <c r="G154" s="5">
        <f t="shared" si="5"/>
        <v>6.2189054726368156E-19</v>
      </c>
      <c r="H154" s="5">
        <f t="shared" si="6"/>
        <v>374502.48756218905</v>
      </c>
      <c r="I154" s="5">
        <f t="shared" si="7"/>
        <v>2.2922615085281297E-22</v>
      </c>
      <c r="J154" s="5">
        <f t="shared" si="8"/>
        <v>373.01044577907277</v>
      </c>
      <c r="K154" s="5">
        <f t="shared" si="9"/>
        <v>2.2922615085281297E-7</v>
      </c>
    </row>
    <row r="155" spans="3:11" s="2" customFormat="1" ht="15.75" x14ac:dyDescent="0.25">
      <c r="C155" s="2">
        <v>4.9999999999999997E-12</v>
      </c>
      <c r="D155" s="5">
        <v>0.03</v>
      </c>
      <c r="E155" s="5">
        <f t="shared" si="4"/>
        <v>1.4999999999999999E-13</v>
      </c>
      <c r="F155" s="6">
        <v>96480</v>
      </c>
      <c r="G155" s="5">
        <f t="shared" si="5"/>
        <v>1.5547263681592038E-18</v>
      </c>
      <c r="H155" s="5">
        <f t="shared" si="6"/>
        <v>936256.21890547255</v>
      </c>
      <c r="I155" s="5">
        <f t="shared" si="7"/>
        <v>5.7306537713203239E-22</v>
      </c>
      <c r="J155" s="5">
        <f t="shared" si="8"/>
        <v>932.52611444768183</v>
      </c>
      <c r="K155" s="5">
        <f t="shared" si="9"/>
        <v>5.7306537713203237E-7</v>
      </c>
    </row>
    <row r="156" spans="3:11" s="2" customFormat="1" ht="15.75" x14ac:dyDescent="0.25">
      <c r="C156" s="2">
        <v>9.9999999999999994E-12</v>
      </c>
      <c r="D156" s="5">
        <v>0.03</v>
      </c>
      <c r="E156" s="5">
        <f t="shared" si="4"/>
        <v>2.9999999999999998E-13</v>
      </c>
      <c r="F156" s="6">
        <v>96480</v>
      </c>
      <c r="G156" s="5">
        <f t="shared" si="5"/>
        <v>3.1094527363184077E-18</v>
      </c>
      <c r="H156" s="5">
        <f t="shared" si="6"/>
        <v>1872512.4378109451</v>
      </c>
      <c r="I156" s="5">
        <f t="shared" si="7"/>
        <v>1.1461307542640648E-21</v>
      </c>
      <c r="J156" s="5">
        <f t="shared" si="8"/>
        <v>1865.0522288953637</v>
      </c>
      <c r="K156" s="5">
        <f t="shared" si="9"/>
        <v>1.1461307542640647E-6</v>
      </c>
    </row>
    <row r="157" spans="3:11" s="2" customFormat="1" ht="15.75" x14ac:dyDescent="0.25">
      <c r="C157" s="2">
        <v>1.5E-11</v>
      </c>
      <c r="D157" s="5">
        <v>0.03</v>
      </c>
      <c r="E157" s="5">
        <f t="shared" si="4"/>
        <v>4.5E-13</v>
      </c>
      <c r="F157" s="6">
        <v>96480</v>
      </c>
      <c r="G157" s="5">
        <f t="shared" si="5"/>
        <v>4.6641791044776123E-18</v>
      </c>
      <c r="H157" s="5">
        <f t="shared" si="6"/>
        <v>2808768.6567164185</v>
      </c>
      <c r="I157" s="5">
        <f t="shared" si="7"/>
        <v>1.7191961313960975E-21</v>
      </c>
      <c r="J157" s="5">
        <f t="shared" si="8"/>
        <v>2797.5783433430461</v>
      </c>
      <c r="K157" s="5">
        <f t="shared" si="9"/>
        <v>1.7191961313960974E-6</v>
      </c>
    </row>
    <row r="158" spans="3:11" s="2" customFormat="1" ht="15.75" x14ac:dyDescent="0.25">
      <c r="C158" s="5">
        <v>3E-11</v>
      </c>
      <c r="D158" s="5">
        <v>0.03</v>
      </c>
      <c r="E158" s="5">
        <f t="shared" si="4"/>
        <v>9E-13</v>
      </c>
      <c r="F158" s="6">
        <v>96480</v>
      </c>
      <c r="G158" s="5">
        <f t="shared" si="5"/>
        <v>9.3283582089552246E-18</v>
      </c>
      <c r="H158" s="5">
        <f t="shared" si="6"/>
        <v>5617537.3134328369</v>
      </c>
      <c r="I158" s="5">
        <f t="shared" si="7"/>
        <v>3.4383922627921949E-21</v>
      </c>
      <c r="J158" s="5">
        <f t="shared" si="8"/>
        <v>5595.1566866860921</v>
      </c>
      <c r="K158" s="5">
        <f t="shared" si="9"/>
        <v>3.4383922627921948E-6</v>
      </c>
    </row>
    <row r="159" spans="3:11" s="2" customFormat="1" ht="15.75" x14ac:dyDescent="0.25">
      <c r="C159" s="5">
        <v>5.0000000000000002E-11</v>
      </c>
      <c r="D159" s="5">
        <v>0.03</v>
      </c>
      <c r="E159" s="5">
        <f t="shared" si="4"/>
        <v>1.5000000000000001E-12</v>
      </c>
      <c r="F159" s="6">
        <v>96480</v>
      </c>
      <c r="G159" s="5">
        <f t="shared" si="5"/>
        <v>1.5547263681592042E-17</v>
      </c>
      <c r="H159" s="5">
        <f t="shared" si="6"/>
        <v>9362562.1890547276</v>
      </c>
      <c r="I159" s="5">
        <f t="shared" si="7"/>
        <v>5.7306537713203248E-21</v>
      </c>
      <c r="J159" s="5">
        <f t="shared" si="8"/>
        <v>9325.2611444768208</v>
      </c>
      <c r="K159" s="5">
        <f t="shared" si="9"/>
        <v>5.7306537713203252E-6</v>
      </c>
    </row>
    <row r="160" spans="3:11" s="2" customFormat="1" ht="15.75" x14ac:dyDescent="0.25">
      <c r="C160" s="5">
        <v>1E-10</v>
      </c>
      <c r="D160" s="5">
        <v>0.03</v>
      </c>
      <c r="E160" s="5">
        <f t="shared" si="4"/>
        <v>3.0000000000000001E-12</v>
      </c>
      <c r="F160" s="6">
        <v>96480</v>
      </c>
      <c r="G160" s="5">
        <f t="shared" si="5"/>
        <v>3.1094527363184083E-17</v>
      </c>
      <c r="H160" s="5">
        <f t="shared" si="6"/>
        <v>18725124.378109455</v>
      </c>
      <c r="I160" s="5">
        <f t="shared" si="7"/>
        <v>1.146130754264065E-20</v>
      </c>
      <c r="J160" s="5">
        <f t="shared" si="8"/>
        <v>18650.522288953642</v>
      </c>
      <c r="K160" s="5">
        <f t="shared" si="9"/>
        <v>1.146130754264065E-5</v>
      </c>
    </row>
    <row r="161" spans="3:11" s="2" customFormat="1" ht="15.75" x14ac:dyDescent="0.25">
      <c r="C161" s="5">
        <v>2.0000000000000001E-10</v>
      </c>
      <c r="D161" s="5">
        <v>0.03</v>
      </c>
      <c r="E161" s="5">
        <f t="shared" si="4"/>
        <v>6.0000000000000003E-12</v>
      </c>
      <c r="F161" s="6">
        <v>96480</v>
      </c>
      <c r="G161" s="5">
        <f t="shared" si="5"/>
        <v>6.2189054726368166E-17</v>
      </c>
      <c r="H161" s="5">
        <f t="shared" si="6"/>
        <v>37450248.75621891</v>
      </c>
      <c r="I161" s="5">
        <f t="shared" si="7"/>
        <v>2.2922615085281299E-20</v>
      </c>
      <c r="J161" s="5">
        <f t="shared" si="8"/>
        <v>37301.044577907283</v>
      </c>
      <c r="K161" s="5">
        <f t="shared" si="9"/>
        <v>2.2922615085281301E-5</v>
      </c>
    </row>
    <row r="162" spans="3:11" s="2" customFormat="1" ht="15.75" x14ac:dyDescent="0.25">
      <c r="C162" s="5">
        <v>3E-10</v>
      </c>
      <c r="D162" s="5">
        <v>0.03</v>
      </c>
      <c r="E162" s="5">
        <f t="shared" si="4"/>
        <v>8.9999999999999996E-12</v>
      </c>
      <c r="F162" s="6">
        <v>96480</v>
      </c>
      <c r="G162" s="5">
        <f t="shared" si="5"/>
        <v>9.3283582089552237E-17</v>
      </c>
      <c r="H162" s="5">
        <f t="shared" si="6"/>
        <v>56175373.134328358</v>
      </c>
      <c r="I162" s="5">
        <f t="shared" si="7"/>
        <v>3.4383922627921945E-20</v>
      </c>
      <c r="J162" s="5">
        <f t="shared" si="8"/>
        <v>55951.566866860914</v>
      </c>
      <c r="K162" s="5">
        <f t="shared" si="9"/>
        <v>3.4383922627921951E-5</v>
      </c>
    </row>
    <row r="163" spans="3:11" s="2" customFormat="1" ht="15.75" x14ac:dyDescent="0.25">
      <c r="C163" s="5">
        <v>5.0000000000000003E-10</v>
      </c>
      <c r="D163" s="5">
        <v>0.03</v>
      </c>
      <c r="E163" s="5">
        <f t="shared" si="4"/>
        <v>1.5E-11</v>
      </c>
      <c r="F163" s="6">
        <v>96480</v>
      </c>
      <c r="G163" s="5">
        <f t="shared" si="5"/>
        <v>1.5547263681592039E-16</v>
      </c>
      <c r="H163" s="5">
        <f t="shared" si="6"/>
        <v>93625621.890547261</v>
      </c>
      <c r="I163" s="5">
        <f t="shared" si="7"/>
        <v>5.7306537713203241E-20</v>
      </c>
      <c r="J163" s="5">
        <f t="shared" si="8"/>
        <v>93252.61144476819</v>
      </c>
      <c r="K163" s="5">
        <f t="shared" si="9"/>
        <v>5.7306537713203245E-5</v>
      </c>
    </row>
    <row r="164" spans="3:11" s="2" customFormat="1" ht="15.75" x14ac:dyDescent="0.25">
      <c r="D164" s="5"/>
      <c r="E164" s="5"/>
      <c r="F164" s="6"/>
      <c r="G164" s="5"/>
      <c r="H164" s="5"/>
      <c r="I164" s="5"/>
      <c r="J164" s="5"/>
      <c r="K164" s="5"/>
    </row>
    <row r="165" spans="3:11" s="2" customFormat="1" ht="15.75" x14ac:dyDescent="0.25">
      <c r="C165" s="2">
        <v>1E-13</v>
      </c>
      <c r="D165" s="5">
        <v>0.05</v>
      </c>
      <c r="E165" s="5">
        <f t="shared" si="4"/>
        <v>5.0000000000000008E-15</v>
      </c>
      <c r="F165" s="6">
        <v>96480</v>
      </c>
      <c r="G165" s="5">
        <f t="shared" si="5"/>
        <v>5.1824212271973475E-20</v>
      </c>
      <c r="H165" s="5">
        <f t="shared" si="6"/>
        <v>31208.54063018243</v>
      </c>
      <c r="I165" s="5">
        <f t="shared" si="7"/>
        <v>1.9102179237734418E-23</v>
      </c>
      <c r="J165" s="5">
        <f t="shared" si="8"/>
        <v>31.084203814922738</v>
      </c>
      <c r="K165" s="5">
        <f t="shared" si="9"/>
        <v>1.9102179237734417E-8</v>
      </c>
    </row>
    <row r="166" spans="3:11" s="2" customFormat="1" ht="15.75" x14ac:dyDescent="0.25">
      <c r="C166" s="2">
        <v>4.9999999999999999E-13</v>
      </c>
      <c r="D166" s="5">
        <v>0.05</v>
      </c>
      <c r="E166" s="5">
        <f t="shared" ref="E166:E191" si="10">C166*D166</f>
        <v>2.5000000000000001E-14</v>
      </c>
      <c r="F166" s="6">
        <v>96480</v>
      </c>
      <c r="G166" s="5">
        <f t="shared" ref="G166:G191" si="11">E166/F166</f>
        <v>2.5912106135986734E-19</v>
      </c>
      <c r="H166" s="5">
        <f t="shared" ref="H166:H191" si="12">G166*6.022E+23</f>
        <v>156042.70315091213</v>
      </c>
      <c r="I166" s="5">
        <f t="shared" ref="I166:I191" si="13">G166/2713</f>
        <v>9.5510896188672081E-23</v>
      </c>
      <c r="J166" s="5">
        <f t="shared" ref="J166:J191" si="14">H166/1004</f>
        <v>155.42101907461367</v>
      </c>
      <c r="K166" s="5">
        <f t="shared" ref="K166:K191" si="15">I166*1000000000000000000/1000</f>
        <v>9.5510896188672083E-8</v>
      </c>
    </row>
    <row r="167" spans="3:11" s="2" customFormat="1" ht="15.75" x14ac:dyDescent="0.25">
      <c r="C167" s="2">
        <v>9.9999999999999998E-13</v>
      </c>
      <c r="D167" s="5">
        <v>0.05</v>
      </c>
      <c r="E167" s="5">
        <f t="shared" si="10"/>
        <v>5.0000000000000002E-14</v>
      </c>
      <c r="F167" s="6">
        <v>96480</v>
      </c>
      <c r="G167" s="5">
        <f t="shared" si="11"/>
        <v>5.1824212271973468E-19</v>
      </c>
      <c r="H167" s="5">
        <f t="shared" si="12"/>
        <v>312085.40630182426</v>
      </c>
      <c r="I167" s="5">
        <f t="shared" si="13"/>
        <v>1.9102179237734416E-22</v>
      </c>
      <c r="J167" s="5">
        <f t="shared" si="14"/>
        <v>310.84203814922733</v>
      </c>
      <c r="K167" s="5">
        <f t="shared" si="15"/>
        <v>1.9102179237734417E-7</v>
      </c>
    </row>
    <row r="168" spans="3:11" s="2" customFormat="1" ht="15.75" x14ac:dyDescent="0.25">
      <c r="C168" s="2">
        <v>2E-12</v>
      </c>
      <c r="D168" s="5">
        <v>0.05</v>
      </c>
      <c r="E168" s="5">
        <f t="shared" si="10"/>
        <v>1E-13</v>
      </c>
      <c r="F168" s="6">
        <v>96480</v>
      </c>
      <c r="G168" s="5">
        <f t="shared" si="11"/>
        <v>1.0364842454394694E-18</v>
      </c>
      <c r="H168" s="5">
        <f t="shared" si="12"/>
        <v>624170.81260364852</v>
      </c>
      <c r="I168" s="5">
        <f t="shared" si="13"/>
        <v>3.8204358475468832E-22</v>
      </c>
      <c r="J168" s="5">
        <f t="shared" si="14"/>
        <v>621.68407629845467</v>
      </c>
      <c r="K168" s="5">
        <f t="shared" si="15"/>
        <v>3.8204358475468833E-7</v>
      </c>
    </row>
    <row r="169" spans="3:11" s="2" customFormat="1" ht="15.75" x14ac:dyDescent="0.25">
      <c r="C169" s="2">
        <v>4.9999999999999997E-12</v>
      </c>
      <c r="D169" s="5">
        <v>0.05</v>
      </c>
      <c r="E169" s="5">
        <f t="shared" si="10"/>
        <v>2.4999999999999999E-13</v>
      </c>
      <c r="F169" s="6">
        <v>96480</v>
      </c>
      <c r="G169" s="5">
        <f t="shared" si="11"/>
        <v>2.5912106135986732E-18</v>
      </c>
      <c r="H169" s="5">
        <f t="shared" si="12"/>
        <v>1560427.0315091212</v>
      </c>
      <c r="I169" s="5">
        <f t="shared" si="13"/>
        <v>9.5510896188672062E-22</v>
      </c>
      <c r="J169" s="5">
        <f t="shared" si="14"/>
        <v>1554.2101907461367</v>
      </c>
      <c r="K169" s="5">
        <f t="shared" si="15"/>
        <v>9.5510896188672065E-7</v>
      </c>
    </row>
    <row r="170" spans="3:11" s="2" customFormat="1" ht="15.75" x14ac:dyDescent="0.25">
      <c r="C170" s="2">
        <v>9.9999999999999994E-12</v>
      </c>
      <c r="D170" s="5">
        <v>0.05</v>
      </c>
      <c r="E170" s="5">
        <f t="shared" si="10"/>
        <v>4.9999999999999999E-13</v>
      </c>
      <c r="F170" s="6">
        <v>96480</v>
      </c>
      <c r="G170" s="5">
        <f t="shared" si="11"/>
        <v>5.1824212271973464E-18</v>
      </c>
      <c r="H170" s="5">
        <f t="shared" si="12"/>
        <v>3120854.0630182424</v>
      </c>
      <c r="I170" s="5">
        <f t="shared" si="13"/>
        <v>1.9102179237734412E-21</v>
      </c>
      <c r="J170" s="5">
        <f t="shared" si="14"/>
        <v>3108.4203814922735</v>
      </c>
      <c r="K170" s="5">
        <f t="shared" si="15"/>
        <v>1.9102179237734413E-6</v>
      </c>
    </row>
    <row r="171" spans="3:11" s="2" customFormat="1" ht="15.75" x14ac:dyDescent="0.25">
      <c r="C171" s="2">
        <v>1.5E-11</v>
      </c>
      <c r="D171" s="5">
        <v>0.05</v>
      </c>
      <c r="E171" s="5">
        <f t="shared" si="10"/>
        <v>7.5000000000000004E-13</v>
      </c>
      <c r="F171" s="6">
        <v>96480</v>
      </c>
      <c r="G171" s="5">
        <f t="shared" si="11"/>
        <v>7.7736318407960208E-18</v>
      </c>
      <c r="H171" s="5">
        <f t="shared" si="12"/>
        <v>4681281.0945273638</v>
      </c>
      <c r="I171" s="5">
        <f t="shared" si="13"/>
        <v>2.8653268856601624E-21</v>
      </c>
      <c r="J171" s="5">
        <f t="shared" si="14"/>
        <v>4662.6305722384104</v>
      </c>
      <c r="K171" s="5">
        <f t="shared" si="15"/>
        <v>2.8653268856601626E-6</v>
      </c>
    </row>
    <row r="172" spans="3:11" s="2" customFormat="1" ht="15.75" x14ac:dyDescent="0.25">
      <c r="C172" s="5">
        <v>3E-11</v>
      </c>
      <c r="D172" s="5">
        <v>0.05</v>
      </c>
      <c r="E172" s="5">
        <f t="shared" si="10"/>
        <v>1.5000000000000001E-12</v>
      </c>
      <c r="F172" s="6">
        <v>96480</v>
      </c>
      <c r="G172" s="5">
        <f t="shared" si="11"/>
        <v>1.5547263681592042E-17</v>
      </c>
      <c r="H172" s="5">
        <f t="shared" si="12"/>
        <v>9362562.1890547276</v>
      </c>
      <c r="I172" s="5">
        <f t="shared" si="13"/>
        <v>5.7306537713203248E-21</v>
      </c>
      <c r="J172" s="5">
        <f t="shared" si="14"/>
        <v>9325.2611444768208</v>
      </c>
      <c r="K172" s="5">
        <f t="shared" si="15"/>
        <v>5.7306537713203252E-6</v>
      </c>
    </row>
    <row r="173" spans="3:11" s="2" customFormat="1" ht="15.75" x14ac:dyDescent="0.25">
      <c r="C173" s="5">
        <v>5.0000000000000002E-11</v>
      </c>
      <c r="D173" s="5">
        <v>0.05</v>
      </c>
      <c r="E173" s="5">
        <f t="shared" si="10"/>
        <v>2.5000000000000003E-12</v>
      </c>
      <c r="F173" s="6">
        <v>96480</v>
      </c>
      <c r="G173" s="5">
        <f t="shared" si="11"/>
        <v>2.5912106135986736E-17</v>
      </c>
      <c r="H173" s="5">
        <f t="shared" si="12"/>
        <v>15604270.315091213</v>
      </c>
      <c r="I173" s="5">
        <f t="shared" si="13"/>
        <v>9.5510896188672088E-21</v>
      </c>
      <c r="J173" s="5">
        <f t="shared" si="14"/>
        <v>15542.101907461367</v>
      </c>
      <c r="K173" s="5">
        <f t="shared" si="15"/>
        <v>9.5510896188672103E-6</v>
      </c>
    </row>
    <row r="174" spans="3:11" s="2" customFormat="1" ht="15.75" x14ac:dyDescent="0.25">
      <c r="C174" s="5">
        <v>1E-10</v>
      </c>
      <c r="D174" s="5">
        <v>0.05</v>
      </c>
      <c r="E174" s="5">
        <f t="shared" si="10"/>
        <v>5.0000000000000005E-12</v>
      </c>
      <c r="F174" s="6">
        <v>96480</v>
      </c>
      <c r="G174" s="5">
        <f t="shared" si="11"/>
        <v>5.1824212271973472E-17</v>
      </c>
      <c r="H174" s="5">
        <f t="shared" si="12"/>
        <v>31208540.630182426</v>
      </c>
      <c r="I174" s="5">
        <f t="shared" si="13"/>
        <v>1.9102179237734418E-20</v>
      </c>
      <c r="J174" s="5">
        <f t="shared" si="14"/>
        <v>31084.203814922734</v>
      </c>
      <c r="K174" s="5">
        <f t="shared" si="15"/>
        <v>1.9102179237734421E-5</v>
      </c>
    </row>
    <row r="175" spans="3:11" s="2" customFormat="1" ht="15.75" x14ac:dyDescent="0.25">
      <c r="C175" s="5">
        <v>2.0000000000000001E-10</v>
      </c>
      <c r="D175" s="5">
        <v>0.05</v>
      </c>
      <c r="E175" s="5">
        <f t="shared" si="10"/>
        <v>1.0000000000000001E-11</v>
      </c>
      <c r="F175" s="6">
        <v>96480</v>
      </c>
      <c r="G175" s="5">
        <f t="shared" si="11"/>
        <v>1.0364842454394694E-16</v>
      </c>
      <c r="H175" s="5">
        <f t="shared" si="12"/>
        <v>62417081.260364853</v>
      </c>
      <c r="I175" s="5">
        <f t="shared" si="13"/>
        <v>3.8204358475468835E-20</v>
      </c>
      <c r="J175" s="5">
        <f t="shared" si="14"/>
        <v>62168.407629845467</v>
      </c>
      <c r="K175" s="5">
        <f t="shared" si="15"/>
        <v>3.8204358475468841E-5</v>
      </c>
    </row>
    <row r="176" spans="3:11" s="2" customFormat="1" ht="15.75" x14ac:dyDescent="0.25">
      <c r="C176" s="5">
        <v>3E-10</v>
      </c>
      <c r="D176" s="5">
        <v>0.05</v>
      </c>
      <c r="E176" s="5">
        <f t="shared" si="10"/>
        <v>1.5E-11</v>
      </c>
      <c r="F176" s="6">
        <v>96480</v>
      </c>
      <c r="G176" s="5">
        <f t="shared" si="11"/>
        <v>1.5547263681592039E-16</v>
      </c>
      <c r="H176" s="5">
        <f t="shared" si="12"/>
        <v>93625621.890547261</v>
      </c>
      <c r="I176" s="5">
        <f t="shared" si="13"/>
        <v>5.7306537713203241E-20</v>
      </c>
      <c r="J176" s="5">
        <f t="shared" si="14"/>
        <v>93252.61144476819</v>
      </c>
      <c r="K176" s="5">
        <f t="shared" si="15"/>
        <v>5.7306537713203245E-5</v>
      </c>
    </row>
    <row r="177" spans="3:11" s="2" customFormat="1" ht="15.75" x14ac:dyDescent="0.25">
      <c r="C177" s="5">
        <v>5.0000000000000003E-10</v>
      </c>
      <c r="D177" s="5">
        <v>0.05</v>
      </c>
      <c r="E177" s="5">
        <f t="shared" si="10"/>
        <v>2.5000000000000004E-11</v>
      </c>
      <c r="F177" s="6">
        <v>96480</v>
      </c>
      <c r="G177" s="5">
        <f t="shared" si="11"/>
        <v>2.5912106135986738E-16</v>
      </c>
      <c r="H177" s="5">
        <f t="shared" si="12"/>
        <v>156042703.15091214</v>
      </c>
      <c r="I177" s="5">
        <f t="shared" si="13"/>
        <v>9.5510896188672088E-20</v>
      </c>
      <c r="J177" s="5">
        <f t="shared" si="14"/>
        <v>155421.01907461369</v>
      </c>
      <c r="K177" s="5">
        <f t="shared" si="15"/>
        <v>9.5510896188672086E-5</v>
      </c>
    </row>
    <row r="178" spans="3:11" s="2" customFormat="1" ht="15.75" x14ac:dyDescent="0.25">
      <c r="E178" s="5"/>
      <c r="F178" s="6"/>
      <c r="G178" s="5"/>
      <c r="H178" s="5"/>
      <c r="I178" s="5"/>
      <c r="J178" s="5"/>
      <c r="K178" s="5"/>
    </row>
    <row r="179" spans="3:11" s="2" customFormat="1" ht="15.75" x14ac:dyDescent="0.25">
      <c r="C179" s="2">
        <v>1E-13</v>
      </c>
      <c r="D179" s="5">
        <v>0.1</v>
      </c>
      <c r="E179" s="5">
        <f t="shared" si="10"/>
        <v>1.0000000000000002E-14</v>
      </c>
      <c r="F179" s="6">
        <v>96480</v>
      </c>
      <c r="G179" s="5">
        <f t="shared" si="11"/>
        <v>1.0364842454394695E-19</v>
      </c>
      <c r="H179" s="5">
        <f t="shared" si="12"/>
        <v>62417.081260364859</v>
      </c>
      <c r="I179" s="5">
        <f t="shared" si="13"/>
        <v>3.8204358475468837E-23</v>
      </c>
      <c r="J179" s="5">
        <f t="shared" si="14"/>
        <v>62.168407629845476</v>
      </c>
      <c r="K179" s="5">
        <f t="shared" si="15"/>
        <v>3.8204358475468833E-8</v>
      </c>
    </row>
    <row r="180" spans="3:11" s="2" customFormat="1" ht="15.75" x14ac:dyDescent="0.25">
      <c r="C180" s="2">
        <v>4.9999999999999999E-13</v>
      </c>
      <c r="D180" s="5">
        <v>0.1</v>
      </c>
      <c r="E180" s="5">
        <f t="shared" si="10"/>
        <v>5.0000000000000002E-14</v>
      </c>
      <c r="F180" s="6">
        <v>96480</v>
      </c>
      <c r="G180" s="5">
        <f t="shared" si="11"/>
        <v>5.1824212271973468E-19</v>
      </c>
      <c r="H180" s="5">
        <f t="shared" si="12"/>
        <v>312085.40630182426</v>
      </c>
      <c r="I180" s="5">
        <f t="shared" si="13"/>
        <v>1.9102179237734416E-22</v>
      </c>
      <c r="J180" s="5">
        <f t="shared" si="14"/>
        <v>310.84203814922733</v>
      </c>
      <c r="K180" s="5">
        <f t="shared" si="15"/>
        <v>1.9102179237734417E-7</v>
      </c>
    </row>
    <row r="181" spans="3:11" s="2" customFormat="1" ht="15.75" x14ac:dyDescent="0.25">
      <c r="C181" s="2">
        <v>9.9999999999999998E-13</v>
      </c>
      <c r="D181" s="5">
        <v>0.1</v>
      </c>
      <c r="E181" s="5">
        <f t="shared" si="10"/>
        <v>1E-13</v>
      </c>
      <c r="F181" s="6">
        <v>96480</v>
      </c>
      <c r="G181" s="5">
        <f t="shared" si="11"/>
        <v>1.0364842454394694E-18</v>
      </c>
      <c r="H181" s="5">
        <f t="shared" si="12"/>
        <v>624170.81260364852</v>
      </c>
      <c r="I181" s="5">
        <f t="shared" si="13"/>
        <v>3.8204358475468832E-22</v>
      </c>
      <c r="J181" s="5">
        <f t="shared" si="14"/>
        <v>621.68407629845467</v>
      </c>
      <c r="K181" s="5">
        <f t="shared" si="15"/>
        <v>3.8204358475468833E-7</v>
      </c>
    </row>
    <row r="182" spans="3:11" s="2" customFormat="1" ht="15.75" x14ac:dyDescent="0.25">
      <c r="C182" s="2">
        <v>2E-12</v>
      </c>
      <c r="D182" s="5">
        <v>0.1</v>
      </c>
      <c r="E182" s="5">
        <f t="shared" si="10"/>
        <v>2.0000000000000001E-13</v>
      </c>
      <c r="F182" s="6">
        <v>96480</v>
      </c>
      <c r="G182" s="5">
        <f t="shared" si="11"/>
        <v>2.0729684908789387E-18</v>
      </c>
      <c r="H182" s="5">
        <f t="shared" si="12"/>
        <v>1248341.625207297</v>
      </c>
      <c r="I182" s="5">
        <f t="shared" si="13"/>
        <v>7.6408716950937665E-22</v>
      </c>
      <c r="J182" s="5">
        <f t="shared" si="14"/>
        <v>1243.3681525969093</v>
      </c>
      <c r="K182" s="5">
        <f t="shared" si="15"/>
        <v>7.6408716950937667E-7</v>
      </c>
    </row>
    <row r="183" spans="3:11" s="2" customFormat="1" ht="15.75" x14ac:dyDescent="0.25">
      <c r="C183" s="2">
        <v>4.9999999999999997E-12</v>
      </c>
      <c r="D183" s="5">
        <v>0.1</v>
      </c>
      <c r="E183" s="5">
        <f t="shared" si="10"/>
        <v>4.9999999999999999E-13</v>
      </c>
      <c r="F183" s="6">
        <v>96480</v>
      </c>
      <c r="G183" s="5">
        <f t="shared" si="11"/>
        <v>5.1824212271973464E-18</v>
      </c>
      <c r="H183" s="5">
        <f t="shared" si="12"/>
        <v>3120854.0630182424</v>
      </c>
      <c r="I183" s="5">
        <f t="shared" si="13"/>
        <v>1.9102179237734412E-21</v>
      </c>
      <c r="J183" s="5">
        <f t="shared" si="14"/>
        <v>3108.4203814922735</v>
      </c>
      <c r="K183" s="5">
        <f t="shared" si="15"/>
        <v>1.9102179237734413E-6</v>
      </c>
    </row>
    <row r="184" spans="3:11" s="2" customFormat="1" ht="15.75" x14ac:dyDescent="0.25">
      <c r="C184" s="2">
        <v>9.9999999999999994E-12</v>
      </c>
      <c r="D184" s="5">
        <v>0.1</v>
      </c>
      <c r="E184" s="5">
        <f t="shared" si="10"/>
        <v>9.9999999999999998E-13</v>
      </c>
      <c r="F184" s="6">
        <v>96480</v>
      </c>
      <c r="G184" s="5">
        <f t="shared" si="11"/>
        <v>1.0364842454394693E-17</v>
      </c>
      <c r="H184" s="5">
        <f t="shared" si="12"/>
        <v>6241708.1260364847</v>
      </c>
      <c r="I184" s="5">
        <f t="shared" si="13"/>
        <v>3.8204358475468825E-21</v>
      </c>
      <c r="J184" s="5">
        <f t="shared" si="14"/>
        <v>6216.8407629845469</v>
      </c>
      <c r="K184" s="5">
        <f t="shared" si="15"/>
        <v>3.8204358475468826E-6</v>
      </c>
    </row>
    <row r="185" spans="3:11" s="2" customFormat="1" ht="15.75" x14ac:dyDescent="0.25">
      <c r="C185" s="2">
        <v>1.5E-11</v>
      </c>
      <c r="D185" s="5">
        <v>0.1</v>
      </c>
      <c r="E185" s="5">
        <f t="shared" si="10"/>
        <v>1.5000000000000001E-12</v>
      </c>
      <c r="F185" s="6">
        <v>96480</v>
      </c>
      <c r="G185" s="5">
        <f t="shared" si="11"/>
        <v>1.5547263681592042E-17</v>
      </c>
      <c r="H185" s="5">
        <f t="shared" si="12"/>
        <v>9362562.1890547276</v>
      </c>
      <c r="I185" s="5">
        <f t="shared" si="13"/>
        <v>5.7306537713203248E-21</v>
      </c>
      <c r="J185" s="5">
        <f t="shared" si="14"/>
        <v>9325.2611444768208</v>
      </c>
      <c r="K185" s="5">
        <f t="shared" si="15"/>
        <v>5.7306537713203252E-6</v>
      </c>
    </row>
    <row r="186" spans="3:11" s="2" customFormat="1" ht="15.75" x14ac:dyDescent="0.25">
      <c r="C186" s="5">
        <v>3E-11</v>
      </c>
      <c r="D186" s="5">
        <v>0.1</v>
      </c>
      <c r="E186" s="5">
        <f t="shared" si="10"/>
        <v>3.0000000000000001E-12</v>
      </c>
      <c r="F186" s="6">
        <v>96480</v>
      </c>
      <c r="G186" s="5">
        <f t="shared" si="11"/>
        <v>3.1094527363184083E-17</v>
      </c>
      <c r="H186" s="5">
        <f t="shared" si="12"/>
        <v>18725124.378109455</v>
      </c>
      <c r="I186" s="5">
        <f t="shared" si="13"/>
        <v>1.146130754264065E-20</v>
      </c>
      <c r="J186" s="5">
        <f t="shared" si="14"/>
        <v>18650.522288953642</v>
      </c>
      <c r="K186" s="5">
        <f t="shared" si="15"/>
        <v>1.146130754264065E-5</v>
      </c>
    </row>
    <row r="187" spans="3:11" s="2" customFormat="1" ht="15.75" x14ac:dyDescent="0.25">
      <c r="C187" s="5">
        <v>5.0000000000000002E-11</v>
      </c>
      <c r="D187" s="5">
        <v>0.1</v>
      </c>
      <c r="E187" s="5">
        <f t="shared" si="10"/>
        <v>5.0000000000000005E-12</v>
      </c>
      <c r="F187" s="6">
        <v>96480</v>
      </c>
      <c r="G187" s="5">
        <f t="shared" si="11"/>
        <v>5.1824212271973472E-17</v>
      </c>
      <c r="H187" s="5">
        <f t="shared" si="12"/>
        <v>31208540.630182426</v>
      </c>
      <c r="I187" s="5">
        <f t="shared" si="13"/>
        <v>1.9102179237734418E-20</v>
      </c>
      <c r="J187" s="5">
        <f t="shared" si="14"/>
        <v>31084.203814922734</v>
      </c>
      <c r="K187" s="5">
        <f t="shared" si="15"/>
        <v>1.9102179237734421E-5</v>
      </c>
    </row>
    <row r="188" spans="3:11" s="2" customFormat="1" ht="15.75" x14ac:dyDescent="0.25">
      <c r="C188" s="5">
        <v>1E-10</v>
      </c>
      <c r="D188" s="5">
        <v>0.1</v>
      </c>
      <c r="E188" s="5">
        <f t="shared" si="10"/>
        <v>1.0000000000000001E-11</v>
      </c>
      <c r="F188" s="6">
        <v>96480</v>
      </c>
      <c r="G188" s="5">
        <f t="shared" si="11"/>
        <v>1.0364842454394694E-16</v>
      </c>
      <c r="H188" s="5">
        <f t="shared" si="12"/>
        <v>62417081.260364853</v>
      </c>
      <c r="I188" s="5">
        <f t="shared" si="13"/>
        <v>3.8204358475468835E-20</v>
      </c>
      <c r="J188" s="5">
        <f t="shared" si="14"/>
        <v>62168.407629845467</v>
      </c>
      <c r="K188" s="5">
        <f t="shared" si="15"/>
        <v>3.8204358475468841E-5</v>
      </c>
    </row>
    <row r="189" spans="3:11" s="2" customFormat="1" ht="15.75" x14ac:dyDescent="0.25">
      <c r="C189" s="5">
        <v>2.0000000000000001E-10</v>
      </c>
      <c r="D189" s="5">
        <v>0.1</v>
      </c>
      <c r="E189" s="5">
        <f t="shared" si="10"/>
        <v>2.0000000000000002E-11</v>
      </c>
      <c r="F189" s="6">
        <v>96480</v>
      </c>
      <c r="G189" s="5">
        <f t="shared" si="11"/>
        <v>2.0729684908789389E-16</v>
      </c>
      <c r="H189" s="5">
        <f t="shared" si="12"/>
        <v>124834162.52072971</v>
      </c>
      <c r="I189" s="5">
        <f t="shared" si="13"/>
        <v>7.6408716950937671E-20</v>
      </c>
      <c r="J189" s="5">
        <f t="shared" si="14"/>
        <v>124336.81525969093</v>
      </c>
      <c r="K189" s="5">
        <f t="shared" si="15"/>
        <v>7.6408716950937682E-5</v>
      </c>
    </row>
    <row r="190" spans="3:11" s="2" customFormat="1" ht="15.75" x14ac:dyDescent="0.25">
      <c r="C190" s="5">
        <v>3E-10</v>
      </c>
      <c r="D190" s="5">
        <v>0.1</v>
      </c>
      <c r="E190" s="5">
        <f t="shared" si="10"/>
        <v>3E-11</v>
      </c>
      <c r="F190" s="6">
        <v>96480</v>
      </c>
      <c r="G190" s="5">
        <f t="shared" si="11"/>
        <v>3.1094527363184078E-16</v>
      </c>
      <c r="H190" s="5">
        <f t="shared" si="12"/>
        <v>187251243.78109452</v>
      </c>
      <c r="I190" s="5">
        <f t="shared" si="13"/>
        <v>1.1461307542640648E-19</v>
      </c>
      <c r="J190" s="5">
        <f t="shared" si="14"/>
        <v>186505.22288953638</v>
      </c>
      <c r="K190" s="5">
        <f t="shared" si="15"/>
        <v>1.1461307542640649E-4</v>
      </c>
    </row>
    <row r="191" spans="3:11" s="2" customFormat="1" ht="15.75" x14ac:dyDescent="0.25">
      <c r="C191" s="5">
        <v>5.0000000000000003E-10</v>
      </c>
      <c r="D191" s="5">
        <v>0.1</v>
      </c>
      <c r="E191" s="5">
        <f t="shared" si="10"/>
        <v>5.0000000000000008E-11</v>
      </c>
      <c r="F191" s="6">
        <v>96480</v>
      </c>
      <c r="G191" s="5">
        <f t="shared" si="11"/>
        <v>5.1824212271973477E-16</v>
      </c>
      <c r="H191" s="5">
        <f t="shared" si="12"/>
        <v>312085406.30182427</v>
      </c>
      <c r="I191" s="5">
        <f t="shared" si="13"/>
        <v>1.9102179237734418E-19</v>
      </c>
      <c r="J191" s="5">
        <f t="shared" si="14"/>
        <v>310842.03814922739</v>
      </c>
      <c r="K191" s="5">
        <f t="shared" si="15"/>
        <v>1.9102179237734417E-4</v>
      </c>
    </row>
    <row r="192" spans="3:11" s="2" customFormat="1" x14ac:dyDescent="0.25"/>
    <row r="193" s="2" customFormat="1" x14ac:dyDescent="0.25"/>
    <row r="194" s="2" customFormat="1" x14ac:dyDescent="0.25"/>
    <row r="195" s="2" customFormat="1" x14ac:dyDescent="0.25"/>
    <row r="196" s="2" customFormat="1" x14ac:dyDescent="0.25"/>
    <row r="197" s="2" customFormat="1" x14ac:dyDescent="0.25"/>
    <row r="198" s="2" customFormat="1" x14ac:dyDescent="0.25"/>
    <row r="199" s="2" customFormat="1" x14ac:dyDescent="0.25"/>
    <row r="200" s="2" customFormat="1" x14ac:dyDescent="0.25"/>
    <row r="201" s="2" customFormat="1" x14ac:dyDescent="0.25"/>
    <row r="202" s="2" customFormat="1" x14ac:dyDescent="0.25"/>
    <row r="203" s="2" customFormat="1" x14ac:dyDescent="0.25"/>
    <row r="204" s="2" customFormat="1" x14ac:dyDescent="0.25"/>
    <row r="205" s="2" customFormat="1" x14ac:dyDescent="0.25"/>
    <row r="206" s="2" customFormat="1" x14ac:dyDescent="0.25"/>
    <row r="207" s="2" customFormat="1" x14ac:dyDescent="0.25"/>
    <row r="208" s="2" customFormat="1" x14ac:dyDescent="0.25"/>
    <row r="209" s="2" customFormat="1" x14ac:dyDescent="0.25"/>
    <row r="210" s="2" customFormat="1" x14ac:dyDescent="0.25"/>
    <row r="211" s="2" customFormat="1" x14ac:dyDescent="0.25"/>
    <row r="212" s="2" customFormat="1" x14ac:dyDescent="0.25"/>
    <row r="213" s="2" customFormat="1" x14ac:dyDescent="0.25"/>
    <row r="214" s="2" customFormat="1" x14ac:dyDescent="0.25"/>
    <row r="215" s="2" customFormat="1" x14ac:dyDescent="0.25"/>
    <row r="216" s="2" customFormat="1" x14ac:dyDescent="0.25"/>
    <row r="217" s="2" customFormat="1" x14ac:dyDescent="0.25"/>
    <row r="218" s="2" customFormat="1" x14ac:dyDescent="0.25"/>
    <row r="219" s="2" customFormat="1" x14ac:dyDescent="0.25"/>
    <row r="220" s="2" customFormat="1" x14ac:dyDescent="0.25"/>
    <row r="221" s="2" customFormat="1" x14ac:dyDescent="0.25"/>
    <row r="222" s="2" customFormat="1" x14ac:dyDescent="0.25"/>
    <row r="223" s="2" customFormat="1" x14ac:dyDescent="0.25"/>
    <row r="224" s="2" customFormat="1" x14ac:dyDescent="0.25"/>
    <row r="225" s="2" customFormat="1" x14ac:dyDescent="0.25"/>
    <row r="226" s="2" customFormat="1" x14ac:dyDescent="0.25"/>
    <row r="227" s="2" customFormat="1" x14ac:dyDescent="0.25"/>
    <row r="228" s="2" customFormat="1" x14ac:dyDescent="0.25"/>
    <row r="229" s="2" customFormat="1" x14ac:dyDescent="0.25"/>
    <row r="230" s="2" customFormat="1" x14ac:dyDescent="0.25"/>
    <row r="231" s="2" customFormat="1" x14ac:dyDescent="0.25"/>
    <row r="232" s="2" customFormat="1" x14ac:dyDescent="0.25"/>
    <row r="233" s="2" customFormat="1" x14ac:dyDescent="0.25"/>
    <row r="234" s="2" customFormat="1" x14ac:dyDescent="0.25"/>
    <row r="235" s="2" customFormat="1" x14ac:dyDescent="0.25"/>
    <row r="236" s="2" customFormat="1" x14ac:dyDescent="0.25"/>
    <row r="237" s="2" customFormat="1" x14ac:dyDescent="0.25"/>
    <row r="238" s="2" customFormat="1" x14ac:dyDescent="0.25"/>
    <row r="239" s="2" customFormat="1" x14ac:dyDescent="0.25"/>
    <row r="240" s="2" customFormat="1" x14ac:dyDescent="0.25"/>
    <row r="241" s="2" customFormat="1" x14ac:dyDescent="0.25"/>
    <row r="242" s="2" customFormat="1" x14ac:dyDescent="0.25"/>
    <row r="243" s="2" customFormat="1" x14ac:dyDescent="0.25"/>
    <row r="244" s="2" customFormat="1" x14ac:dyDescent="0.25"/>
    <row r="245" s="2" customFormat="1" x14ac:dyDescent="0.25"/>
    <row r="246" s="2" customFormat="1" x14ac:dyDescent="0.25"/>
    <row r="247" s="2" customFormat="1" x14ac:dyDescent="0.25"/>
    <row r="248" s="2" customFormat="1" x14ac:dyDescent="0.25"/>
    <row r="249" s="2" customFormat="1" x14ac:dyDescent="0.25"/>
    <row r="250" s="2" customFormat="1" x14ac:dyDescent="0.25"/>
    <row r="251" s="2" customFormat="1" x14ac:dyDescent="0.25"/>
    <row r="252" s="2" customFormat="1" x14ac:dyDescent="0.25"/>
    <row r="253" s="2" customFormat="1" x14ac:dyDescent="0.25"/>
    <row r="254" s="2" customFormat="1" x14ac:dyDescent="0.25"/>
    <row r="255" s="2" customFormat="1" x14ac:dyDescent="0.25"/>
    <row r="256" s="2" customFormat="1" x14ac:dyDescent="0.25"/>
    <row r="257" s="2" customFormat="1" x14ac:dyDescent="0.25"/>
    <row r="258" s="2" customFormat="1" x14ac:dyDescent="0.25"/>
    <row r="259" s="2" customFormat="1" x14ac:dyDescent="0.25"/>
    <row r="260" s="2" customFormat="1" x14ac:dyDescent="0.25"/>
    <row r="261" s="2" customFormat="1" x14ac:dyDescent="0.25"/>
    <row r="262" s="2" customFormat="1" x14ac:dyDescent="0.25"/>
    <row r="263" s="2" customFormat="1" x14ac:dyDescent="0.25"/>
    <row r="264" s="2" customFormat="1" x14ac:dyDescent="0.25"/>
    <row r="265" s="2" customFormat="1" x14ac:dyDescent="0.25"/>
    <row r="266" s="2" customFormat="1" x14ac:dyDescent="0.25"/>
    <row r="267" s="2" customFormat="1" x14ac:dyDescent="0.25"/>
    <row r="268" s="2" customFormat="1" x14ac:dyDescent="0.25"/>
    <row r="269" s="2" customFormat="1" x14ac:dyDescent="0.25"/>
    <row r="270" s="2" customFormat="1" x14ac:dyDescent="0.25"/>
    <row r="271" s="2" customFormat="1" x14ac:dyDescent="0.25"/>
    <row r="272" s="2" customFormat="1" x14ac:dyDescent="0.25"/>
    <row r="273" s="2" customFormat="1" x14ac:dyDescent="0.25"/>
    <row r="274" s="2" customFormat="1" x14ac:dyDescent="0.25"/>
    <row r="275" s="2" customFormat="1" x14ac:dyDescent="0.25"/>
    <row r="276" s="2" customFormat="1" x14ac:dyDescent="0.25"/>
    <row r="277" s="2" customFormat="1" x14ac:dyDescent="0.25"/>
    <row r="278" s="2" customFormat="1" x14ac:dyDescent="0.25"/>
    <row r="279" s="2" customFormat="1" x14ac:dyDescent="0.25"/>
    <row r="280" s="2" customFormat="1" x14ac:dyDescent="0.25"/>
    <row r="281" s="2" customFormat="1" x14ac:dyDescent="0.25"/>
    <row r="282" s="2" customFormat="1" x14ac:dyDescent="0.25"/>
    <row r="283" s="2" customFormat="1" x14ac:dyDescent="0.25"/>
    <row r="284" s="2" customFormat="1" x14ac:dyDescent="0.25"/>
    <row r="285" s="2" customFormat="1" x14ac:dyDescent="0.25"/>
    <row r="286" s="2" customFormat="1" x14ac:dyDescent="0.25"/>
    <row r="287" s="2" customFormat="1" x14ac:dyDescent="0.25"/>
    <row r="288" s="2" customFormat="1" x14ac:dyDescent="0.25"/>
    <row r="289" s="2" customFormat="1" x14ac:dyDescent="0.25"/>
    <row r="290" s="2" customFormat="1" x14ac:dyDescent="0.25"/>
    <row r="291" s="2" customFormat="1" x14ac:dyDescent="0.25"/>
    <row r="292" s="2" customFormat="1" x14ac:dyDescent="0.25"/>
    <row r="293" s="2" customFormat="1" x14ac:dyDescent="0.25"/>
    <row r="294" s="2" customFormat="1" x14ac:dyDescent="0.25"/>
    <row r="295" s="2" customFormat="1" x14ac:dyDescent="0.25"/>
    <row r="296" s="2" customFormat="1" x14ac:dyDescent="0.25"/>
    <row r="297" s="2" customFormat="1" x14ac:dyDescent="0.25"/>
    <row r="298" s="2" customFormat="1" x14ac:dyDescent="0.25"/>
    <row r="299" s="2" customFormat="1" x14ac:dyDescent="0.25"/>
    <row r="300" s="2" customFormat="1" x14ac:dyDescent="0.25"/>
    <row r="301" s="2" customFormat="1" x14ac:dyDescent="0.25"/>
    <row r="302" s="2" customFormat="1" x14ac:dyDescent="0.25"/>
    <row r="303" s="2" customFormat="1" x14ac:dyDescent="0.25"/>
    <row r="304" s="2" customFormat="1" x14ac:dyDescent="0.25"/>
    <row r="305" s="2" customFormat="1" x14ac:dyDescent="0.25"/>
    <row r="306" s="2" customFormat="1" x14ac:dyDescent="0.25"/>
    <row r="307" s="2" customFormat="1" x14ac:dyDescent="0.25"/>
    <row r="308" s="2" customFormat="1" x14ac:dyDescent="0.25"/>
    <row r="309" s="2" customFormat="1" x14ac:dyDescent="0.25"/>
    <row r="310" s="2" customFormat="1" x14ac:dyDescent="0.25"/>
    <row r="311" s="2" customFormat="1" x14ac:dyDescent="0.25"/>
    <row r="312" s="2" customFormat="1" x14ac:dyDescent="0.25"/>
    <row r="313" s="2" customFormat="1" x14ac:dyDescent="0.25"/>
    <row r="314" s="2" customFormat="1" x14ac:dyDescent="0.25"/>
    <row r="315" s="2" customFormat="1" x14ac:dyDescent="0.25"/>
    <row r="316" s="2" customFormat="1" x14ac:dyDescent="0.25"/>
    <row r="317" s="2" customFormat="1" x14ac:dyDescent="0.25"/>
    <row r="318" s="2" customFormat="1" x14ac:dyDescent="0.25"/>
    <row r="319" s="2" customFormat="1" x14ac:dyDescent="0.25"/>
    <row r="320" s="2" customFormat="1" x14ac:dyDescent="0.25"/>
    <row r="321" s="2" customFormat="1" x14ac:dyDescent="0.25"/>
    <row r="322" s="2" customFormat="1" x14ac:dyDescent="0.25"/>
    <row r="323" s="2" customFormat="1" x14ac:dyDescent="0.25"/>
    <row r="324" s="2" customFormat="1" x14ac:dyDescent="0.25"/>
    <row r="325" s="2" customFormat="1" x14ac:dyDescent="0.25"/>
    <row r="326" s="2" customFormat="1" x14ac:dyDescent="0.25"/>
    <row r="327" s="2" customFormat="1" x14ac:dyDescent="0.25"/>
    <row r="328" s="2" customFormat="1" x14ac:dyDescent="0.25"/>
    <row r="329" s="2" customFormat="1" x14ac:dyDescent="0.25"/>
    <row r="330" s="2" customFormat="1" x14ac:dyDescent="0.25"/>
    <row r="331" s="2" customFormat="1" x14ac:dyDescent="0.25"/>
    <row r="332" s="2" customFormat="1" x14ac:dyDescent="0.25"/>
    <row r="333" s="2" customFormat="1" x14ac:dyDescent="0.25"/>
    <row r="334" s="2" customFormat="1" x14ac:dyDescent="0.25"/>
    <row r="335" s="2" customFormat="1" x14ac:dyDescent="0.25"/>
    <row r="336" s="2" customFormat="1" x14ac:dyDescent="0.25"/>
    <row r="337" s="2" customFormat="1" x14ac:dyDescent="0.25"/>
    <row r="338" s="2" customFormat="1" x14ac:dyDescent="0.25"/>
    <row r="339" s="2" customFormat="1" x14ac:dyDescent="0.25"/>
    <row r="340" s="2" customFormat="1" x14ac:dyDescent="0.25"/>
    <row r="341" s="2" customFormat="1" x14ac:dyDescent="0.25"/>
    <row r="342" s="2" customFormat="1" x14ac:dyDescent="0.25"/>
    <row r="343" s="2" customFormat="1" x14ac:dyDescent="0.25"/>
    <row r="344" s="2" customFormat="1" x14ac:dyDescent="0.25"/>
    <row r="345" s="2" customFormat="1" x14ac:dyDescent="0.25"/>
    <row r="346" s="2" customFormat="1" x14ac:dyDescent="0.25"/>
    <row r="347" s="2" customFormat="1" x14ac:dyDescent="0.25"/>
    <row r="348" s="2" customFormat="1" x14ac:dyDescent="0.25"/>
    <row r="349" s="2" customFormat="1" x14ac:dyDescent="0.25"/>
    <row r="350" s="2" customFormat="1" x14ac:dyDescent="0.25"/>
    <row r="351" s="2" customFormat="1" x14ac:dyDescent="0.25"/>
    <row r="352" s="2" customFormat="1" x14ac:dyDescent="0.25"/>
    <row r="353" s="2" customFormat="1" x14ac:dyDescent="0.25"/>
    <row r="354" s="2" customFormat="1" x14ac:dyDescent="0.25"/>
    <row r="355" s="2" customFormat="1" x14ac:dyDescent="0.25"/>
    <row r="356" s="2" customFormat="1" x14ac:dyDescent="0.25"/>
    <row r="357" s="2" customFormat="1" x14ac:dyDescent="0.25"/>
    <row r="358" s="2" customFormat="1" x14ac:dyDescent="0.25"/>
    <row r="359" s="2" customFormat="1" x14ac:dyDescent="0.25"/>
    <row r="360" s="2" customFormat="1" x14ac:dyDescent="0.25"/>
    <row r="361" s="2" customFormat="1" x14ac:dyDescent="0.25"/>
    <row r="362" s="2" customFormat="1" x14ac:dyDescent="0.25"/>
    <row r="363" s="2" customFormat="1" x14ac:dyDescent="0.25"/>
    <row r="364" s="2" customFormat="1" x14ac:dyDescent="0.25"/>
    <row r="365" s="2" customFormat="1" x14ac:dyDescent="0.25"/>
    <row r="366" s="2" customFormat="1" x14ac:dyDescent="0.25"/>
    <row r="367" s="2" customFormat="1" x14ac:dyDescent="0.25"/>
    <row r="368" s="2" customFormat="1" x14ac:dyDescent="0.25"/>
    <row r="369" s="2" customFormat="1" x14ac:dyDescent="0.25"/>
    <row r="370" s="2" customFormat="1" x14ac:dyDescent="0.25"/>
    <row r="371" s="2" customFormat="1" x14ac:dyDescent="0.25"/>
    <row r="372" s="2" customFormat="1" x14ac:dyDescent="0.25"/>
    <row r="373" s="2" customFormat="1" x14ac:dyDescent="0.25"/>
    <row r="374" s="2" customFormat="1" x14ac:dyDescent="0.25"/>
    <row r="375" s="2" customFormat="1" x14ac:dyDescent="0.25"/>
    <row r="376" s="2" customFormat="1" x14ac:dyDescent="0.25"/>
    <row r="377" s="2" customFormat="1" x14ac:dyDescent="0.25"/>
    <row r="378" s="2" customFormat="1" x14ac:dyDescent="0.25"/>
    <row r="379" s="2" customFormat="1" x14ac:dyDescent="0.25"/>
    <row r="380" s="2" customFormat="1" x14ac:dyDescent="0.25"/>
    <row r="381" s="2" customFormat="1" x14ac:dyDescent="0.25"/>
    <row r="382" s="2" customFormat="1" x14ac:dyDescent="0.25"/>
    <row r="383" s="2" customFormat="1" x14ac:dyDescent="0.25"/>
    <row r="384" s="2" customFormat="1" x14ac:dyDescent="0.25"/>
    <row r="385" s="2" customFormat="1" x14ac:dyDescent="0.25"/>
    <row r="386" s="2" customFormat="1"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65"/>
  <sheetViews>
    <sheetView zoomScaleNormal="100" workbookViewId="0">
      <selection activeCell="D16" sqref="D16"/>
    </sheetView>
  </sheetViews>
  <sheetFormatPr defaultRowHeight="15" x14ac:dyDescent="0.25"/>
  <cols>
    <col min="1" max="1" width="12.85546875" customWidth="1"/>
    <col min="2" max="2" width="20.140625" customWidth="1"/>
    <col min="3" max="3" width="14.85546875" customWidth="1"/>
    <col min="4" max="4" width="21.28515625" customWidth="1"/>
    <col min="5" max="5" width="15.85546875" customWidth="1"/>
    <col min="6" max="6" width="21.42578125" customWidth="1"/>
    <col min="7" max="7" width="12" customWidth="1"/>
    <col min="8" max="8" width="12.85546875" customWidth="1"/>
    <col min="9" max="9" width="17.7109375" customWidth="1"/>
    <col min="12" max="12" width="27.140625" customWidth="1"/>
    <col min="13" max="13" width="18.5703125" customWidth="1"/>
    <col min="16" max="16" width="14.5703125" customWidth="1"/>
  </cols>
  <sheetData>
    <row r="1" spans="1:16" ht="18.75" x14ac:dyDescent="0.3">
      <c r="A1" s="17" t="s">
        <v>15</v>
      </c>
      <c r="B1" s="18"/>
      <c r="C1" s="18"/>
      <c r="D1" s="19"/>
      <c r="E1" s="19"/>
      <c r="F1" s="19"/>
      <c r="G1" s="19"/>
    </row>
    <row r="2" spans="1:16" ht="18.75" x14ac:dyDescent="0.3">
      <c r="B2" s="18"/>
      <c r="C2" s="18"/>
      <c r="D2" s="19"/>
      <c r="E2" s="19"/>
      <c r="F2" s="19"/>
      <c r="G2" s="19"/>
    </row>
    <row r="3" spans="1:16" ht="18" x14ac:dyDescent="0.25">
      <c r="A3" s="17" t="s">
        <v>33</v>
      </c>
      <c r="B3" s="17"/>
      <c r="C3" s="17"/>
      <c r="D3" s="17"/>
      <c r="E3" s="17"/>
      <c r="F3" s="17"/>
      <c r="G3" s="16"/>
    </row>
    <row r="5" spans="1:16" ht="18" x14ac:dyDescent="0.25">
      <c r="A5" s="16" t="s">
        <v>11</v>
      </c>
      <c r="B5" s="16"/>
      <c r="C5" s="16"/>
      <c r="D5" s="16"/>
      <c r="E5" s="16"/>
    </row>
    <row r="6" spans="1:16" ht="18" x14ac:dyDescent="0.25">
      <c r="A6" s="16" t="s">
        <v>12</v>
      </c>
      <c r="B6" s="16"/>
      <c r="C6" s="16"/>
      <c r="D6" s="16"/>
      <c r="E6" s="16"/>
    </row>
    <row r="7" spans="1:16" ht="18" x14ac:dyDescent="0.25">
      <c r="A7" s="16" t="s">
        <v>13</v>
      </c>
      <c r="B7" s="16"/>
      <c r="C7" s="16"/>
      <c r="D7" s="16"/>
      <c r="E7" s="16"/>
    </row>
    <row r="8" spans="1:16" ht="18" x14ac:dyDescent="0.25">
      <c r="A8" s="16"/>
      <c r="B8" s="16"/>
      <c r="C8" s="16"/>
      <c r="D8" s="16"/>
      <c r="E8" s="16"/>
    </row>
    <row r="9" spans="1:16" ht="18" x14ac:dyDescent="0.25">
      <c r="A9" s="16" t="s">
        <v>14</v>
      </c>
      <c r="B9" s="16"/>
      <c r="C9" s="16"/>
      <c r="D9" s="16"/>
      <c r="E9" s="16"/>
    </row>
    <row r="10" spans="1:16" ht="18" x14ac:dyDescent="0.25">
      <c r="A10" s="16"/>
      <c r="B10" s="16"/>
      <c r="C10" s="16"/>
      <c r="D10" s="16"/>
      <c r="E10" s="16"/>
    </row>
    <row r="11" spans="1:16" ht="15.75" x14ac:dyDescent="0.25">
      <c r="A11" s="13"/>
      <c r="B11" s="13" t="s">
        <v>105</v>
      </c>
      <c r="C11" s="13"/>
      <c r="D11" s="13"/>
      <c r="E11" s="13"/>
    </row>
    <row r="12" spans="1:16" ht="18" x14ac:dyDescent="0.25">
      <c r="A12" s="17" t="s">
        <v>20</v>
      </c>
      <c r="B12" s="16"/>
      <c r="C12" s="16"/>
      <c r="D12" s="16"/>
      <c r="E12" s="16"/>
      <c r="F12" s="16"/>
      <c r="G12" s="16"/>
      <c r="H12" s="16"/>
      <c r="I12" s="16"/>
      <c r="J12" s="16"/>
      <c r="K12" s="16"/>
      <c r="L12" s="16"/>
      <c r="M12" s="16"/>
    </row>
    <row r="14" spans="1:16" ht="15.75" x14ac:dyDescent="0.25">
      <c r="F14" s="2"/>
      <c r="L14" s="11" t="s">
        <v>9</v>
      </c>
      <c r="O14" s="2"/>
    </row>
    <row r="15" spans="1:16" x14ac:dyDescent="0.25">
      <c r="F15" s="2" t="s">
        <v>2</v>
      </c>
      <c r="G15" s="2" t="s">
        <v>3</v>
      </c>
      <c r="H15" s="2" t="s">
        <v>4</v>
      </c>
      <c r="M15" s="23" t="s">
        <v>44</v>
      </c>
      <c r="O15" t="s">
        <v>19</v>
      </c>
      <c r="P15" s="23" t="s">
        <v>25</v>
      </c>
    </row>
    <row r="16" spans="1:16" x14ac:dyDescent="0.25">
      <c r="A16" t="s">
        <v>16</v>
      </c>
      <c r="B16" t="s">
        <v>17</v>
      </c>
      <c r="C16" s="23" t="s">
        <v>16</v>
      </c>
      <c r="D16" s="23" t="s">
        <v>17</v>
      </c>
      <c r="I16" t="s">
        <v>18</v>
      </c>
    </row>
    <row r="17" spans="1:16" ht="15.75" x14ac:dyDescent="0.25">
      <c r="A17">
        <v>-1</v>
      </c>
      <c r="B17">
        <v>-70</v>
      </c>
      <c r="C17">
        <f>A17+1</f>
        <v>0</v>
      </c>
      <c r="D17">
        <f>B17</f>
        <v>-70</v>
      </c>
      <c r="E17">
        <v>1.29</v>
      </c>
      <c r="F17" s="5">
        <v>8.9999999999999993E-3</v>
      </c>
      <c r="G17" s="5">
        <v>1.0000000000000001E-9</v>
      </c>
      <c r="H17" s="6">
        <v>96480</v>
      </c>
      <c r="I17" s="9">
        <f>F17*O17/(G17*H17)</f>
        <v>6.5298507462686564</v>
      </c>
      <c r="J17" s="9">
        <f>I17/E17</f>
        <v>5.0618998033090357</v>
      </c>
      <c r="K17" s="9">
        <f>I17-J17</f>
        <v>1.4679509429596207</v>
      </c>
      <c r="L17" s="9">
        <f>J17+K17</f>
        <v>6.5298507462686564</v>
      </c>
      <c r="M17" s="9">
        <f>L17*0.000000001*6.002205E+23*0.000000000001</f>
        <v>3919.3502798507466</v>
      </c>
      <c r="O17">
        <f>D17/(-1000)</f>
        <v>7.0000000000000007E-2</v>
      </c>
      <c r="P17" s="9">
        <f>M17*1000</f>
        <v>3919350.2798507465</v>
      </c>
    </row>
    <row r="18" spans="1:16" ht="15.75" x14ac:dyDescent="0.25">
      <c r="A18">
        <v>-0.9</v>
      </c>
      <c r="B18">
        <v>-70</v>
      </c>
      <c r="C18">
        <f t="shared" ref="C18:C55" si="0">A18+1</f>
        <v>9.9999999999999978E-2</v>
      </c>
      <c r="D18">
        <f t="shared" ref="D18:D55" si="1">B18</f>
        <v>-70</v>
      </c>
      <c r="E18">
        <v>1.29</v>
      </c>
      <c r="F18" s="5">
        <v>8.9999999999999993E-3</v>
      </c>
      <c r="G18" s="5">
        <v>1.0000000000000001E-9</v>
      </c>
      <c r="H18" s="6">
        <v>96480</v>
      </c>
      <c r="I18" s="9">
        <f t="shared" ref="I18:I55" si="2">F18*O18/(G18*H18)</f>
        <v>6.5298507462686564</v>
      </c>
      <c r="J18" s="9">
        <f t="shared" ref="J18:J55" si="3">I18/E18</f>
        <v>5.0618998033090357</v>
      </c>
      <c r="K18" s="9">
        <f t="shared" ref="K18:K55" si="4">I18-J18</f>
        <v>1.4679509429596207</v>
      </c>
      <c r="L18" s="9">
        <f t="shared" ref="L18:L55" si="5">J18+K18</f>
        <v>6.5298507462686564</v>
      </c>
      <c r="M18" s="9">
        <f t="shared" ref="M18:M55" si="6">L18*0.000000001*6.002205E+23*0.000000000001</f>
        <v>3919.3502798507466</v>
      </c>
      <c r="O18">
        <f t="shared" ref="O18:O55" si="7">D18/(-1000)</f>
        <v>7.0000000000000007E-2</v>
      </c>
      <c r="P18" s="9">
        <f t="shared" ref="P18:P65" si="8">M18*1000</f>
        <v>3919350.2798507465</v>
      </c>
    </row>
    <row r="19" spans="1:16" ht="15.75" x14ac:dyDescent="0.25">
      <c r="A19">
        <v>-0.8</v>
      </c>
      <c r="B19">
        <v>-70</v>
      </c>
      <c r="C19">
        <f t="shared" si="0"/>
        <v>0.19999999999999996</v>
      </c>
      <c r="D19">
        <f t="shared" si="1"/>
        <v>-70</v>
      </c>
      <c r="E19">
        <v>1.29</v>
      </c>
      <c r="F19" s="5">
        <v>8.9999999999999993E-3</v>
      </c>
      <c r="G19" s="5">
        <v>1.0000000000000001E-9</v>
      </c>
      <c r="H19" s="6">
        <v>96480</v>
      </c>
      <c r="I19" s="9">
        <f t="shared" si="2"/>
        <v>6.5298507462686564</v>
      </c>
      <c r="J19" s="9">
        <f t="shared" si="3"/>
        <v>5.0618998033090357</v>
      </c>
      <c r="K19" s="9">
        <f t="shared" si="4"/>
        <v>1.4679509429596207</v>
      </c>
      <c r="L19" s="9">
        <f t="shared" si="5"/>
        <v>6.5298507462686564</v>
      </c>
      <c r="M19" s="9">
        <f t="shared" si="6"/>
        <v>3919.3502798507466</v>
      </c>
      <c r="O19">
        <f t="shared" si="7"/>
        <v>7.0000000000000007E-2</v>
      </c>
      <c r="P19" s="9">
        <f t="shared" si="8"/>
        <v>3919350.2798507465</v>
      </c>
    </row>
    <row r="20" spans="1:16" ht="15.75" x14ac:dyDescent="0.25">
      <c r="A20">
        <v>-0.7</v>
      </c>
      <c r="B20">
        <v>-70</v>
      </c>
      <c r="C20">
        <f t="shared" si="0"/>
        <v>0.30000000000000004</v>
      </c>
      <c r="D20">
        <f t="shared" si="1"/>
        <v>-70</v>
      </c>
      <c r="E20">
        <v>1.29</v>
      </c>
      <c r="F20" s="5">
        <v>8.9999999999999993E-3</v>
      </c>
      <c r="G20" s="5">
        <v>1.0000000000000001E-9</v>
      </c>
      <c r="H20" s="6">
        <v>96480</v>
      </c>
      <c r="I20" s="9">
        <f t="shared" si="2"/>
        <v>6.5298507462686564</v>
      </c>
      <c r="J20" s="9">
        <f t="shared" si="3"/>
        <v>5.0618998033090357</v>
      </c>
      <c r="K20" s="9">
        <f t="shared" si="4"/>
        <v>1.4679509429596207</v>
      </c>
      <c r="L20" s="9">
        <f t="shared" si="5"/>
        <v>6.5298507462686564</v>
      </c>
      <c r="M20" s="9">
        <f t="shared" si="6"/>
        <v>3919.3502798507466</v>
      </c>
      <c r="O20">
        <f t="shared" si="7"/>
        <v>7.0000000000000007E-2</v>
      </c>
      <c r="P20" s="9">
        <f t="shared" si="8"/>
        <v>3919350.2798507465</v>
      </c>
    </row>
    <row r="21" spans="1:16" ht="15.75" x14ac:dyDescent="0.25">
      <c r="A21">
        <v>-0.6</v>
      </c>
      <c r="B21">
        <v>-70</v>
      </c>
      <c r="C21">
        <f t="shared" si="0"/>
        <v>0.4</v>
      </c>
      <c r="D21">
        <f t="shared" si="1"/>
        <v>-70</v>
      </c>
      <c r="E21">
        <v>1.29</v>
      </c>
      <c r="F21" s="5">
        <v>8.9999999999999993E-3</v>
      </c>
      <c r="G21" s="5">
        <v>1.0000000000000001E-9</v>
      </c>
      <c r="H21" s="6">
        <v>96480</v>
      </c>
      <c r="I21" s="9">
        <f t="shared" si="2"/>
        <v>6.5298507462686564</v>
      </c>
      <c r="J21" s="9">
        <f t="shared" si="3"/>
        <v>5.0618998033090357</v>
      </c>
      <c r="K21" s="9">
        <f t="shared" si="4"/>
        <v>1.4679509429596207</v>
      </c>
      <c r="L21" s="9">
        <f t="shared" si="5"/>
        <v>6.5298507462686564</v>
      </c>
      <c r="M21" s="9">
        <f t="shared" si="6"/>
        <v>3919.3502798507466</v>
      </c>
      <c r="O21">
        <f t="shared" si="7"/>
        <v>7.0000000000000007E-2</v>
      </c>
      <c r="P21" s="9">
        <f t="shared" si="8"/>
        <v>3919350.2798507465</v>
      </c>
    </row>
    <row r="22" spans="1:16" ht="15.75" x14ac:dyDescent="0.25">
      <c r="A22">
        <v>-0.5</v>
      </c>
      <c r="B22">
        <v>-70</v>
      </c>
      <c r="C22">
        <f t="shared" si="0"/>
        <v>0.5</v>
      </c>
      <c r="D22">
        <f t="shared" si="1"/>
        <v>-70</v>
      </c>
      <c r="E22">
        <v>1.29</v>
      </c>
      <c r="F22" s="5">
        <v>8.9999999999999993E-3</v>
      </c>
      <c r="G22" s="5">
        <v>1.0000000000000001E-9</v>
      </c>
      <c r="H22" s="6">
        <v>96480</v>
      </c>
      <c r="I22" s="9">
        <f t="shared" si="2"/>
        <v>6.5298507462686564</v>
      </c>
      <c r="J22" s="9">
        <f t="shared" si="3"/>
        <v>5.0618998033090357</v>
      </c>
      <c r="K22" s="9">
        <f t="shared" si="4"/>
        <v>1.4679509429596207</v>
      </c>
      <c r="L22" s="9">
        <f t="shared" si="5"/>
        <v>6.5298507462686564</v>
      </c>
      <c r="M22" s="9">
        <f t="shared" si="6"/>
        <v>3919.3502798507466</v>
      </c>
      <c r="O22">
        <f t="shared" si="7"/>
        <v>7.0000000000000007E-2</v>
      </c>
      <c r="P22" s="9">
        <f t="shared" si="8"/>
        <v>3919350.2798507465</v>
      </c>
    </row>
    <row r="23" spans="1:16" ht="15.75" x14ac:dyDescent="0.25">
      <c r="A23">
        <v>-0.4</v>
      </c>
      <c r="B23">
        <v>-70</v>
      </c>
      <c r="C23">
        <f t="shared" si="0"/>
        <v>0.6</v>
      </c>
      <c r="D23">
        <f t="shared" si="1"/>
        <v>-70</v>
      </c>
      <c r="E23">
        <v>1.29</v>
      </c>
      <c r="F23" s="5">
        <v>8.9999999999999993E-3</v>
      </c>
      <c r="G23" s="5">
        <v>1.0000000000000001E-9</v>
      </c>
      <c r="H23" s="6">
        <v>96480</v>
      </c>
      <c r="I23" s="9">
        <f t="shared" si="2"/>
        <v>6.5298507462686564</v>
      </c>
      <c r="J23" s="9">
        <f t="shared" si="3"/>
        <v>5.0618998033090357</v>
      </c>
      <c r="K23" s="9">
        <f t="shared" si="4"/>
        <v>1.4679509429596207</v>
      </c>
      <c r="L23" s="9">
        <f t="shared" si="5"/>
        <v>6.5298507462686564</v>
      </c>
      <c r="M23" s="9">
        <f t="shared" si="6"/>
        <v>3919.3502798507466</v>
      </c>
      <c r="O23">
        <f t="shared" si="7"/>
        <v>7.0000000000000007E-2</v>
      </c>
      <c r="P23" s="9">
        <f t="shared" si="8"/>
        <v>3919350.2798507465</v>
      </c>
    </row>
    <row r="24" spans="1:16" ht="15.75" x14ac:dyDescent="0.25">
      <c r="A24">
        <v>-0.3</v>
      </c>
      <c r="B24">
        <v>-70</v>
      </c>
      <c r="C24">
        <f t="shared" si="0"/>
        <v>0.7</v>
      </c>
      <c r="D24">
        <f t="shared" si="1"/>
        <v>-70</v>
      </c>
      <c r="E24">
        <v>1.29</v>
      </c>
      <c r="F24" s="5">
        <v>8.9999999999999993E-3</v>
      </c>
      <c r="G24" s="5">
        <v>1.0000000000000001E-9</v>
      </c>
      <c r="H24" s="6">
        <v>96480</v>
      </c>
      <c r="I24" s="9">
        <f t="shared" si="2"/>
        <v>6.5298507462686564</v>
      </c>
      <c r="J24" s="9">
        <f t="shared" si="3"/>
        <v>5.0618998033090357</v>
      </c>
      <c r="K24" s="9">
        <f t="shared" si="4"/>
        <v>1.4679509429596207</v>
      </c>
      <c r="L24" s="9">
        <f t="shared" si="5"/>
        <v>6.5298507462686564</v>
      </c>
      <c r="M24" s="9">
        <f t="shared" si="6"/>
        <v>3919.3502798507466</v>
      </c>
      <c r="O24">
        <f t="shared" si="7"/>
        <v>7.0000000000000007E-2</v>
      </c>
      <c r="P24" s="9">
        <f t="shared" si="8"/>
        <v>3919350.2798507465</v>
      </c>
    </row>
    <row r="25" spans="1:16" ht="15.75" x14ac:dyDescent="0.25">
      <c r="A25">
        <v>-0.2</v>
      </c>
      <c r="B25">
        <v>-70</v>
      </c>
      <c r="C25">
        <f t="shared" si="0"/>
        <v>0.8</v>
      </c>
      <c r="D25">
        <f t="shared" si="1"/>
        <v>-70</v>
      </c>
      <c r="E25">
        <v>1.29</v>
      </c>
      <c r="F25" s="5">
        <v>8.9999999999999993E-3</v>
      </c>
      <c r="G25" s="5">
        <v>1.0000000000000001E-9</v>
      </c>
      <c r="H25" s="6">
        <v>96480</v>
      </c>
      <c r="I25" s="9">
        <f t="shared" si="2"/>
        <v>6.5298507462686564</v>
      </c>
      <c r="J25" s="9">
        <f t="shared" si="3"/>
        <v>5.0618998033090357</v>
      </c>
      <c r="K25" s="9">
        <f t="shared" si="4"/>
        <v>1.4679509429596207</v>
      </c>
      <c r="L25" s="9">
        <f t="shared" si="5"/>
        <v>6.5298507462686564</v>
      </c>
      <c r="M25" s="9">
        <f t="shared" si="6"/>
        <v>3919.3502798507466</v>
      </c>
      <c r="O25">
        <f t="shared" si="7"/>
        <v>7.0000000000000007E-2</v>
      </c>
      <c r="P25" s="9">
        <f t="shared" si="8"/>
        <v>3919350.2798507465</v>
      </c>
    </row>
    <row r="26" spans="1:16" ht="15.75" x14ac:dyDescent="0.25">
      <c r="A26">
        <v>-0.1</v>
      </c>
      <c r="B26">
        <v>-70</v>
      </c>
      <c r="C26">
        <f t="shared" si="0"/>
        <v>0.9</v>
      </c>
      <c r="D26">
        <f t="shared" si="1"/>
        <v>-70</v>
      </c>
      <c r="E26">
        <v>1.29</v>
      </c>
      <c r="F26" s="5">
        <v>8.9999999999999993E-3</v>
      </c>
      <c r="G26" s="5">
        <v>1.0000000000000001E-9</v>
      </c>
      <c r="H26" s="6">
        <v>96480</v>
      </c>
      <c r="I26" s="9">
        <f t="shared" si="2"/>
        <v>6.5298507462686564</v>
      </c>
      <c r="J26" s="9">
        <f t="shared" si="3"/>
        <v>5.0618998033090357</v>
      </c>
      <c r="K26" s="9">
        <f t="shared" si="4"/>
        <v>1.4679509429596207</v>
      </c>
      <c r="L26" s="9">
        <f t="shared" si="5"/>
        <v>6.5298507462686564</v>
      </c>
      <c r="M26" s="9">
        <f t="shared" si="6"/>
        <v>3919.3502798507466</v>
      </c>
      <c r="O26">
        <f t="shared" si="7"/>
        <v>7.0000000000000007E-2</v>
      </c>
      <c r="P26" s="9">
        <f t="shared" si="8"/>
        <v>3919350.2798507465</v>
      </c>
    </row>
    <row r="27" spans="1:16" ht="15.75" x14ac:dyDescent="0.25">
      <c r="A27">
        <v>0</v>
      </c>
      <c r="B27">
        <v>-70</v>
      </c>
      <c r="C27">
        <f t="shared" si="0"/>
        <v>1</v>
      </c>
      <c r="D27">
        <f t="shared" si="1"/>
        <v>-70</v>
      </c>
      <c r="E27">
        <v>1.29</v>
      </c>
      <c r="F27" s="5">
        <v>8.9999999999999993E-3</v>
      </c>
      <c r="G27" s="5">
        <v>1.0000000000000001E-9</v>
      </c>
      <c r="H27" s="6">
        <v>96480</v>
      </c>
      <c r="I27" s="9">
        <f t="shared" si="2"/>
        <v>6.5298507462686564</v>
      </c>
      <c r="J27" s="9">
        <f t="shared" si="3"/>
        <v>5.0618998033090357</v>
      </c>
      <c r="K27" s="9">
        <f t="shared" si="4"/>
        <v>1.4679509429596207</v>
      </c>
      <c r="L27" s="9">
        <f t="shared" si="5"/>
        <v>6.5298507462686564</v>
      </c>
      <c r="M27" s="9">
        <f t="shared" si="6"/>
        <v>3919.3502798507466</v>
      </c>
      <c r="O27">
        <f t="shared" si="7"/>
        <v>7.0000000000000007E-2</v>
      </c>
      <c r="P27" s="9">
        <f t="shared" si="8"/>
        <v>3919350.2798507465</v>
      </c>
    </row>
    <row r="28" spans="1:16" ht="15.75" x14ac:dyDescent="0.25">
      <c r="A28">
        <v>0.1</v>
      </c>
      <c r="B28">
        <v>-70</v>
      </c>
      <c r="C28">
        <f t="shared" si="0"/>
        <v>1.1000000000000001</v>
      </c>
      <c r="D28">
        <f t="shared" si="1"/>
        <v>-70</v>
      </c>
      <c r="E28">
        <v>1.29</v>
      </c>
      <c r="F28" s="5">
        <v>8.9999999999999993E-3</v>
      </c>
      <c r="G28" s="5">
        <v>1.0000000000000001E-9</v>
      </c>
      <c r="H28" s="6">
        <v>96480</v>
      </c>
      <c r="I28" s="9">
        <f t="shared" si="2"/>
        <v>6.5298507462686564</v>
      </c>
      <c r="J28" s="9">
        <f t="shared" si="3"/>
        <v>5.0618998033090357</v>
      </c>
      <c r="K28" s="9">
        <f t="shared" si="4"/>
        <v>1.4679509429596207</v>
      </c>
      <c r="L28" s="9">
        <f t="shared" si="5"/>
        <v>6.5298507462686564</v>
      </c>
      <c r="M28" s="9">
        <f t="shared" si="6"/>
        <v>3919.3502798507466</v>
      </c>
      <c r="O28">
        <f t="shared" si="7"/>
        <v>7.0000000000000007E-2</v>
      </c>
      <c r="P28" s="9">
        <f t="shared" si="8"/>
        <v>3919350.2798507465</v>
      </c>
    </row>
    <row r="29" spans="1:16" ht="15.75" x14ac:dyDescent="0.25">
      <c r="A29">
        <f>A28+0.1</f>
        <v>0.2</v>
      </c>
      <c r="B29">
        <v>-67</v>
      </c>
      <c r="C29">
        <f t="shared" si="0"/>
        <v>1.2</v>
      </c>
      <c r="D29">
        <f t="shared" si="1"/>
        <v>-67</v>
      </c>
      <c r="E29">
        <v>1.29</v>
      </c>
      <c r="F29" s="5">
        <v>8.9999999999999993E-3</v>
      </c>
      <c r="G29" s="5">
        <v>1.0000000000000001E-9</v>
      </c>
      <c r="H29" s="6">
        <v>96480</v>
      </c>
      <c r="I29" s="9">
        <f t="shared" si="2"/>
        <v>6.2499999999999991</v>
      </c>
      <c r="J29" s="9">
        <f t="shared" si="3"/>
        <v>4.8449612403100764</v>
      </c>
      <c r="K29" s="9">
        <f t="shared" si="4"/>
        <v>1.4050387596899228</v>
      </c>
      <c r="L29" s="9">
        <f t="shared" si="5"/>
        <v>6.2499999999999991</v>
      </c>
      <c r="M29" s="9">
        <f t="shared" si="6"/>
        <v>3751.3781249999997</v>
      </c>
      <c r="O29">
        <f t="shared" si="7"/>
        <v>6.7000000000000004E-2</v>
      </c>
      <c r="P29" s="9">
        <f t="shared" si="8"/>
        <v>3751378.1249999995</v>
      </c>
    </row>
    <row r="30" spans="1:16" ht="15.75" x14ac:dyDescent="0.25">
      <c r="A30">
        <f t="shared" ref="A30:A65" si="9">A29+0.1</f>
        <v>0.30000000000000004</v>
      </c>
      <c r="B30">
        <v>-64</v>
      </c>
      <c r="C30">
        <f t="shared" si="0"/>
        <v>1.3</v>
      </c>
      <c r="D30">
        <f t="shared" si="1"/>
        <v>-64</v>
      </c>
      <c r="E30">
        <v>1.29</v>
      </c>
      <c r="F30" s="5">
        <v>8.9999999999999993E-3</v>
      </c>
      <c r="G30" s="5">
        <v>1.0000000000000001E-9</v>
      </c>
      <c r="H30" s="6">
        <v>96480</v>
      </c>
      <c r="I30" s="9">
        <f t="shared" si="2"/>
        <v>5.9701492537313428</v>
      </c>
      <c r="J30" s="9">
        <f t="shared" si="3"/>
        <v>4.6280226773111179</v>
      </c>
      <c r="K30" s="9">
        <f t="shared" si="4"/>
        <v>1.3421265764202248</v>
      </c>
      <c r="L30" s="9">
        <f t="shared" si="5"/>
        <v>5.9701492537313428</v>
      </c>
      <c r="M30" s="9">
        <f t="shared" si="6"/>
        <v>3583.4059701492533</v>
      </c>
      <c r="O30">
        <f t="shared" si="7"/>
        <v>6.4000000000000001E-2</v>
      </c>
      <c r="P30" s="9">
        <f t="shared" si="8"/>
        <v>3583405.9701492535</v>
      </c>
    </row>
    <row r="31" spans="1:16" ht="15.75" x14ac:dyDescent="0.25">
      <c r="A31">
        <f t="shared" si="9"/>
        <v>0.4</v>
      </c>
      <c r="B31">
        <v>-61</v>
      </c>
      <c r="C31">
        <f t="shared" si="0"/>
        <v>1.4</v>
      </c>
      <c r="D31">
        <f t="shared" si="1"/>
        <v>-61</v>
      </c>
      <c r="E31">
        <v>1.29</v>
      </c>
      <c r="F31" s="5">
        <v>8.9999999999999993E-3</v>
      </c>
      <c r="G31" s="5">
        <v>1.0000000000000001E-9</v>
      </c>
      <c r="H31" s="6">
        <v>96480</v>
      </c>
      <c r="I31" s="9">
        <f t="shared" si="2"/>
        <v>5.6902985074626846</v>
      </c>
      <c r="J31" s="9">
        <f t="shared" si="3"/>
        <v>4.4110841143121586</v>
      </c>
      <c r="K31" s="9">
        <f t="shared" si="4"/>
        <v>1.279214393150526</v>
      </c>
      <c r="L31" s="9">
        <f t="shared" si="5"/>
        <v>5.6902985074626846</v>
      </c>
      <c r="M31" s="9">
        <f t="shared" si="6"/>
        <v>3415.4338152985065</v>
      </c>
      <c r="O31">
        <f t="shared" si="7"/>
        <v>6.0999999999999999E-2</v>
      </c>
      <c r="P31" s="9">
        <f t="shared" si="8"/>
        <v>3415433.8152985065</v>
      </c>
    </row>
    <row r="32" spans="1:16" ht="15.75" x14ac:dyDescent="0.25">
      <c r="A32">
        <f t="shared" si="9"/>
        <v>0.5</v>
      </c>
      <c r="B32">
        <v>-58</v>
      </c>
      <c r="C32">
        <f t="shared" si="0"/>
        <v>1.5</v>
      </c>
      <c r="D32">
        <f t="shared" si="1"/>
        <v>-58</v>
      </c>
      <c r="E32">
        <v>1.29</v>
      </c>
      <c r="F32" s="5">
        <v>8.9999999999999993E-3</v>
      </c>
      <c r="G32" s="5">
        <v>1.0000000000000001E-9</v>
      </c>
      <c r="H32" s="6">
        <v>96480</v>
      </c>
      <c r="I32" s="9">
        <f t="shared" si="2"/>
        <v>5.4104477611940291</v>
      </c>
      <c r="J32" s="9">
        <f t="shared" si="3"/>
        <v>4.1941455513132011</v>
      </c>
      <c r="K32" s="9">
        <f t="shared" si="4"/>
        <v>1.216302209880828</v>
      </c>
      <c r="L32" s="9">
        <f t="shared" si="5"/>
        <v>5.4104477611940291</v>
      </c>
      <c r="M32" s="9">
        <f t="shared" si="6"/>
        <v>3247.461660447761</v>
      </c>
      <c r="O32">
        <f t="shared" si="7"/>
        <v>5.8000000000000003E-2</v>
      </c>
      <c r="P32" s="9">
        <f t="shared" si="8"/>
        <v>3247461.660447761</v>
      </c>
    </row>
    <row r="33" spans="1:16" ht="15.75" x14ac:dyDescent="0.25">
      <c r="A33">
        <f t="shared" si="9"/>
        <v>0.6</v>
      </c>
      <c r="B33">
        <v>-55</v>
      </c>
      <c r="C33">
        <f t="shared" si="0"/>
        <v>1.6</v>
      </c>
      <c r="D33">
        <f t="shared" si="1"/>
        <v>-55</v>
      </c>
      <c r="E33">
        <v>1.29</v>
      </c>
      <c r="F33" s="5">
        <v>8.9999999999999993E-3</v>
      </c>
      <c r="G33" s="5">
        <v>1.0000000000000001E-9</v>
      </c>
      <c r="H33" s="6">
        <v>96480</v>
      </c>
      <c r="I33" s="9">
        <f t="shared" si="2"/>
        <v>5.1305970149253728</v>
      </c>
      <c r="J33" s="9">
        <f t="shared" si="3"/>
        <v>3.9772069883142422</v>
      </c>
      <c r="K33" s="9">
        <f t="shared" si="4"/>
        <v>1.1533900266111305</v>
      </c>
      <c r="L33" s="9">
        <f t="shared" si="5"/>
        <v>5.1305970149253728</v>
      </c>
      <c r="M33" s="9">
        <f t="shared" si="6"/>
        <v>3079.4895055970151</v>
      </c>
      <c r="O33">
        <f t="shared" si="7"/>
        <v>5.5E-2</v>
      </c>
      <c r="P33" s="9">
        <f t="shared" si="8"/>
        <v>3079489.5055970149</v>
      </c>
    </row>
    <row r="34" spans="1:16" ht="15.75" x14ac:dyDescent="0.25">
      <c r="A34">
        <f t="shared" si="9"/>
        <v>0.7</v>
      </c>
      <c r="B34">
        <f>-55+28</f>
        <v>-27</v>
      </c>
      <c r="C34">
        <f t="shared" si="0"/>
        <v>1.7</v>
      </c>
      <c r="D34">
        <f t="shared" si="1"/>
        <v>-27</v>
      </c>
      <c r="E34">
        <v>1.29</v>
      </c>
      <c r="F34" s="5">
        <v>8.9999999999999993E-3</v>
      </c>
      <c r="G34" s="5">
        <v>1.0000000000000001E-9</v>
      </c>
      <c r="H34" s="6">
        <v>96480</v>
      </c>
      <c r="I34" s="9">
        <f t="shared" si="2"/>
        <v>2.5186567164179099</v>
      </c>
      <c r="J34" s="9">
        <f t="shared" si="3"/>
        <v>1.9524470669906278</v>
      </c>
      <c r="K34" s="9">
        <f t="shared" si="4"/>
        <v>0.56620964942728214</v>
      </c>
      <c r="L34" s="9">
        <f t="shared" si="5"/>
        <v>2.5186567164179099</v>
      </c>
      <c r="M34" s="9">
        <f t="shared" si="6"/>
        <v>1511.7493936567162</v>
      </c>
      <c r="O34">
        <f t="shared" si="7"/>
        <v>2.7E-2</v>
      </c>
      <c r="P34" s="9">
        <f t="shared" si="8"/>
        <v>1511749.3936567162</v>
      </c>
    </row>
    <row r="35" spans="1:16" ht="15.75" x14ac:dyDescent="0.25">
      <c r="A35">
        <f t="shared" si="9"/>
        <v>0.79999999999999993</v>
      </c>
      <c r="B35">
        <v>1</v>
      </c>
      <c r="C35">
        <f t="shared" si="0"/>
        <v>1.7999999999999998</v>
      </c>
      <c r="D35">
        <f>B35</f>
        <v>1</v>
      </c>
      <c r="E35">
        <v>1.29</v>
      </c>
      <c r="F35" s="5">
        <v>8.9999999999999993E-3</v>
      </c>
      <c r="G35" s="5">
        <v>1.0000000000000001E-9</v>
      </c>
      <c r="H35" s="6">
        <v>96480</v>
      </c>
      <c r="I35" s="9">
        <f t="shared" si="2"/>
        <v>-9.3283582089552231E-2</v>
      </c>
      <c r="J35" s="9">
        <f t="shared" si="3"/>
        <v>-7.2312854332986218E-2</v>
      </c>
      <c r="K35" s="9">
        <f t="shared" si="4"/>
        <v>-2.0970727756566013E-2</v>
      </c>
      <c r="L35" s="9">
        <f t="shared" si="5"/>
        <v>-9.3283582089552231E-2</v>
      </c>
      <c r="M35" s="9">
        <f t="shared" si="6"/>
        <v>-55.990718283582083</v>
      </c>
      <c r="O35">
        <f t="shared" si="7"/>
        <v>-1E-3</v>
      </c>
      <c r="P35" s="9">
        <f t="shared" si="8"/>
        <v>-55990.718283582086</v>
      </c>
    </row>
    <row r="36" spans="1:16" ht="15.75" x14ac:dyDescent="0.25">
      <c r="A36">
        <f t="shared" si="9"/>
        <v>0.89999999999999991</v>
      </c>
      <c r="B36">
        <v>30</v>
      </c>
      <c r="C36">
        <f t="shared" si="0"/>
        <v>1.9</v>
      </c>
      <c r="D36">
        <f>B36</f>
        <v>30</v>
      </c>
      <c r="E36">
        <v>1.29</v>
      </c>
      <c r="F36" s="5">
        <v>8.9999999999999993E-3</v>
      </c>
      <c r="G36" s="5">
        <v>1.0000000000000001E-9</v>
      </c>
      <c r="H36" s="6">
        <v>96480</v>
      </c>
      <c r="I36" s="9">
        <f t="shared" si="2"/>
        <v>-2.7985074626865662</v>
      </c>
      <c r="J36" s="9">
        <f t="shared" si="3"/>
        <v>-2.1693856299895864</v>
      </c>
      <c r="K36" s="9">
        <f t="shared" si="4"/>
        <v>-0.62912183269697985</v>
      </c>
      <c r="L36" s="9">
        <f t="shared" si="5"/>
        <v>-2.7985074626865662</v>
      </c>
      <c r="M36" s="9">
        <f t="shared" si="6"/>
        <v>-1679.7215485074621</v>
      </c>
      <c r="O36">
        <f t="shared" si="7"/>
        <v>-0.03</v>
      </c>
      <c r="P36" s="9">
        <f t="shared" si="8"/>
        <v>-1679721.548507462</v>
      </c>
    </row>
    <row r="37" spans="1:16" ht="15.75" x14ac:dyDescent="0.25">
      <c r="A37">
        <f t="shared" si="9"/>
        <v>0.99999999999999989</v>
      </c>
      <c r="B37">
        <v>26</v>
      </c>
      <c r="C37">
        <f t="shared" si="0"/>
        <v>2</v>
      </c>
      <c r="D37">
        <f t="shared" si="1"/>
        <v>26</v>
      </c>
      <c r="E37">
        <v>1.29</v>
      </c>
      <c r="F37" s="5">
        <v>8.9999999999999993E-3</v>
      </c>
      <c r="G37" s="5">
        <v>1.0000000000000001E-9</v>
      </c>
      <c r="H37" s="6">
        <v>96480</v>
      </c>
      <c r="I37" s="9">
        <f t="shared" si="2"/>
        <v>-2.4253731343283578</v>
      </c>
      <c r="J37" s="9">
        <f t="shared" si="3"/>
        <v>-1.8801342126576417</v>
      </c>
      <c r="K37" s="9">
        <f t="shared" si="4"/>
        <v>-0.54523892167071608</v>
      </c>
      <c r="L37" s="9">
        <f t="shared" si="5"/>
        <v>-2.4253731343283578</v>
      </c>
      <c r="M37" s="9">
        <f>L37*0.000000001*6.002205E+23*0.000000000001</f>
        <v>-1455.7586753731339</v>
      </c>
      <c r="O37">
        <f t="shared" si="7"/>
        <v>-2.5999999999999999E-2</v>
      </c>
      <c r="P37" s="9">
        <f t="shared" si="8"/>
        <v>-1455758.675373134</v>
      </c>
    </row>
    <row r="38" spans="1:16" ht="15.75" x14ac:dyDescent="0.25">
      <c r="A38">
        <f t="shared" si="9"/>
        <v>1.0999999999999999</v>
      </c>
      <c r="B38">
        <v>9</v>
      </c>
      <c r="C38">
        <f t="shared" si="0"/>
        <v>2.0999999999999996</v>
      </c>
      <c r="D38">
        <f t="shared" si="1"/>
        <v>9</v>
      </c>
      <c r="E38">
        <v>1.29</v>
      </c>
      <c r="F38" s="5">
        <v>8.9999999999999993E-3</v>
      </c>
      <c r="G38" s="5">
        <v>1.0000000000000001E-9</v>
      </c>
      <c r="H38" s="6">
        <v>96480</v>
      </c>
      <c r="I38" s="9">
        <f t="shared" si="2"/>
        <v>-0.83955223880596996</v>
      </c>
      <c r="J38" s="9">
        <f t="shared" si="3"/>
        <v>-0.65081568899687592</v>
      </c>
      <c r="K38" s="9">
        <f t="shared" si="4"/>
        <v>-0.18873654980909405</v>
      </c>
      <c r="L38" s="9">
        <f t="shared" si="5"/>
        <v>-0.83955223880596996</v>
      </c>
      <c r="M38" s="9">
        <f t="shared" si="6"/>
        <v>-503.91646455223866</v>
      </c>
      <c r="O38">
        <f t="shared" si="7"/>
        <v>-8.9999999999999993E-3</v>
      </c>
      <c r="P38" s="9">
        <f t="shared" si="8"/>
        <v>-503916.46455223864</v>
      </c>
    </row>
    <row r="39" spans="1:16" ht="15.75" x14ac:dyDescent="0.25">
      <c r="A39">
        <f t="shared" si="9"/>
        <v>1.2</v>
      </c>
      <c r="B39">
        <v>-16</v>
      </c>
      <c r="C39">
        <f t="shared" si="0"/>
        <v>2.2000000000000002</v>
      </c>
      <c r="D39">
        <f t="shared" si="1"/>
        <v>-16</v>
      </c>
      <c r="E39">
        <v>1.29</v>
      </c>
      <c r="F39" s="5">
        <v>8.9999999999999993E-3</v>
      </c>
      <c r="G39" s="5">
        <v>1.0000000000000001E-9</v>
      </c>
      <c r="H39" s="6">
        <v>96480</v>
      </c>
      <c r="I39" s="9">
        <f t="shared" si="2"/>
        <v>1.4925373134328357</v>
      </c>
      <c r="J39" s="9">
        <f t="shared" si="3"/>
        <v>1.1570056693277795</v>
      </c>
      <c r="K39" s="9">
        <f t="shared" si="4"/>
        <v>0.3355316441050562</v>
      </c>
      <c r="L39" s="9">
        <f t="shared" si="5"/>
        <v>1.4925373134328357</v>
      </c>
      <c r="M39" s="9">
        <f t="shared" si="6"/>
        <v>895.85149253731333</v>
      </c>
      <c r="O39">
        <f t="shared" si="7"/>
        <v>1.6E-2</v>
      </c>
      <c r="P39" s="9">
        <f t="shared" si="8"/>
        <v>895851.49253731337</v>
      </c>
    </row>
    <row r="40" spans="1:16" ht="15.75" x14ac:dyDescent="0.25">
      <c r="A40">
        <f t="shared" si="9"/>
        <v>1.3</v>
      </c>
      <c r="B40">
        <v>-33</v>
      </c>
      <c r="C40">
        <f t="shared" si="0"/>
        <v>2.2999999999999998</v>
      </c>
      <c r="D40">
        <f t="shared" si="1"/>
        <v>-33</v>
      </c>
      <c r="E40">
        <v>1.29</v>
      </c>
      <c r="F40" s="5">
        <v>8.9999999999999993E-3</v>
      </c>
      <c r="G40" s="5">
        <v>1.0000000000000001E-9</v>
      </c>
      <c r="H40" s="6">
        <v>96480</v>
      </c>
      <c r="I40" s="9">
        <f t="shared" si="2"/>
        <v>3.0783582089552235</v>
      </c>
      <c r="J40" s="9">
        <f t="shared" si="3"/>
        <v>2.3863241929885453</v>
      </c>
      <c r="K40" s="9">
        <f t="shared" si="4"/>
        <v>0.69203401596667824</v>
      </c>
      <c r="L40" s="9">
        <f t="shared" si="5"/>
        <v>3.0783582089552235</v>
      </c>
      <c r="M40" s="9">
        <f t="shared" si="6"/>
        <v>1847.6937033582087</v>
      </c>
      <c r="O40">
        <f t="shared" si="7"/>
        <v>3.3000000000000002E-2</v>
      </c>
      <c r="P40" s="9">
        <f t="shared" si="8"/>
        <v>1847693.7033582088</v>
      </c>
    </row>
    <row r="41" spans="1:16" ht="15.75" x14ac:dyDescent="0.25">
      <c r="A41">
        <f t="shared" si="9"/>
        <v>1.4000000000000001</v>
      </c>
      <c r="B41">
        <v>-50</v>
      </c>
      <c r="C41">
        <f t="shared" si="0"/>
        <v>2.4000000000000004</v>
      </c>
      <c r="D41">
        <f t="shared" si="1"/>
        <v>-50</v>
      </c>
      <c r="E41">
        <v>1.29</v>
      </c>
      <c r="F41" s="5">
        <v>8.9999999999999993E-3</v>
      </c>
      <c r="G41" s="5">
        <v>1.0000000000000001E-9</v>
      </c>
      <c r="H41" s="6">
        <v>96480</v>
      </c>
      <c r="I41" s="9">
        <f t="shared" si="2"/>
        <v>4.6641791044776113</v>
      </c>
      <c r="J41" s="9">
        <f t="shared" si="3"/>
        <v>3.6156427166493108</v>
      </c>
      <c r="K41" s="9">
        <f t="shared" si="4"/>
        <v>1.0485363878283005</v>
      </c>
      <c r="L41" s="9">
        <f t="shared" si="5"/>
        <v>4.6641791044776113</v>
      </c>
      <c r="M41" s="9">
        <f t="shared" si="6"/>
        <v>2799.5359141791046</v>
      </c>
      <c r="O41">
        <f t="shared" si="7"/>
        <v>0.05</v>
      </c>
      <c r="P41" s="9">
        <f t="shared" si="8"/>
        <v>2799535.9141791044</v>
      </c>
    </row>
    <row r="42" spans="1:16" ht="15.75" x14ac:dyDescent="0.25">
      <c r="A42">
        <f t="shared" si="9"/>
        <v>1.5000000000000002</v>
      </c>
      <c r="B42">
        <v>-70</v>
      </c>
      <c r="C42">
        <f t="shared" si="0"/>
        <v>2.5</v>
      </c>
      <c r="D42">
        <f t="shared" si="1"/>
        <v>-70</v>
      </c>
      <c r="E42">
        <v>1.29</v>
      </c>
      <c r="F42" s="5">
        <v>8.9999999999999993E-3</v>
      </c>
      <c r="G42" s="5">
        <v>1.0000000000000001E-9</v>
      </c>
      <c r="H42" s="6">
        <v>96480</v>
      </c>
      <c r="I42" s="9">
        <f t="shared" si="2"/>
        <v>6.5298507462686564</v>
      </c>
      <c r="J42" s="9">
        <f t="shared" si="3"/>
        <v>5.0618998033090357</v>
      </c>
      <c r="K42" s="9">
        <f t="shared" si="4"/>
        <v>1.4679509429596207</v>
      </c>
      <c r="L42" s="9">
        <f t="shared" si="5"/>
        <v>6.5298507462686564</v>
      </c>
      <c r="M42" s="9">
        <f t="shared" si="6"/>
        <v>3919.3502798507466</v>
      </c>
      <c r="O42">
        <f t="shared" si="7"/>
        <v>7.0000000000000007E-2</v>
      </c>
      <c r="P42" s="9">
        <f t="shared" si="8"/>
        <v>3919350.2798507465</v>
      </c>
    </row>
    <row r="43" spans="1:16" ht="15.75" x14ac:dyDescent="0.25">
      <c r="A43">
        <f t="shared" si="9"/>
        <v>1.6000000000000003</v>
      </c>
      <c r="B43">
        <v>-74</v>
      </c>
      <c r="C43">
        <f t="shared" si="0"/>
        <v>2.6000000000000005</v>
      </c>
      <c r="D43">
        <f>B43</f>
        <v>-74</v>
      </c>
      <c r="E43">
        <v>1.29</v>
      </c>
      <c r="F43" s="5">
        <v>8.9999999999999993E-3</v>
      </c>
      <c r="G43" s="5">
        <v>1.0000000000000001E-9</v>
      </c>
      <c r="H43" s="6">
        <v>96480</v>
      </c>
      <c r="I43" s="9">
        <f t="shared" si="2"/>
        <v>6.9029850746268639</v>
      </c>
      <c r="J43" s="9">
        <f t="shared" si="3"/>
        <v>5.3511512206409799</v>
      </c>
      <c r="K43" s="9">
        <f t="shared" si="4"/>
        <v>1.551833853985884</v>
      </c>
      <c r="L43" s="9">
        <f t="shared" si="5"/>
        <v>6.9029850746268639</v>
      </c>
      <c r="M43" s="9">
        <f t="shared" si="6"/>
        <v>4143.3131529850734</v>
      </c>
      <c r="O43">
        <f t="shared" si="7"/>
        <v>7.3999999999999996E-2</v>
      </c>
      <c r="P43" s="9">
        <f t="shared" si="8"/>
        <v>4143313.1529850736</v>
      </c>
    </row>
    <row r="44" spans="1:16" ht="15.75" x14ac:dyDescent="0.25">
      <c r="A44">
        <f t="shared" si="9"/>
        <v>1.7000000000000004</v>
      </c>
      <c r="B44">
        <v>-76</v>
      </c>
      <c r="C44">
        <f t="shared" si="0"/>
        <v>2.7</v>
      </c>
      <c r="D44">
        <f t="shared" si="1"/>
        <v>-76</v>
      </c>
      <c r="E44">
        <v>1.29</v>
      </c>
      <c r="F44" s="5">
        <v>8.9999999999999993E-3</v>
      </c>
      <c r="G44" s="5">
        <v>1.0000000000000001E-9</v>
      </c>
      <c r="H44" s="6">
        <v>96480</v>
      </c>
      <c r="I44" s="9">
        <f t="shared" si="2"/>
        <v>7.0895522388059682</v>
      </c>
      <c r="J44" s="9">
        <f t="shared" si="3"/>
        <v>5.4957769293069516</v>
      </c>
      <c r="K44" s="9">
        <f t="shared" si="4"/>
        <v>1.5937753094990166</v>
      </c>
      <c r="L44" s="9">
        <f t="shared" si="5"/>
        <v>7.0895522388059682</v>
      </c>
      <c r="M44" s="9">
        <f t="shared" si="6"/>
        <v>4255.294589552238</v>
      </c>
      <c r="O44">
        <f t="shared" si="7"/>
        <v>7.5999999999999998E-2</v>
      </c>
      <c r="P44" s="9">
        <f t="shared" si="8"/>
        <v>4255294.5895522377</v>
      </c>
    </row>
    <row r="45" spans="1:16" ht="15.75" x14ac:dyDescent="0.25">
      <c r="A45">
        <f t="shared" si="9"/>
        <v>1.8000000000000005</v>
      </c>
      <c r="B45">
        <v>-77.5</v>
      </c>
      <c r="C45">
        <f t="shared" si="0"/>
        <v>2.8000000000000007</v>
      </c>
      <c r="D45">
        <f t="shared" si="1"/>
        <v>-77.5</v>
      </c>
      <c r="E45">
        <v>1.29</v>
      </c>
      <c r="F45" s="5">
        <v>8.9999999999999993E-3</v>
      </c>
      <c r="G45" s="5">
        <v>1.0000000000000001E-9</v>
      </c>
      <c r="H45" s="6">
        <v>96480</v>
      </c>
      <c r="I45" s="9">
        <f t="shared" si="2"/>
        <v>7.2294776119402977</v>
      </c>
      <c r="J45" s="9">
        <f t="shared" si="3"/>
        <v>5.6042462108064326</v>
      </c>
      <c r="K45" s="9">
        <f t="shared" si="4"/>
        <v>1.6252314011338651</v>
      </c>
      <c r="L45" s="9">
        <f t="shared" si="5"/>
        <v>7.2294776119402977</v>
      </c>
      <c r="M45" s="9">
        <f t="shared" si="6"/>
        <v>4339.280666977611</v>
      </c>
      <c r="O45">
        <f t="shared" si="7"/>
        <v>7.7499999999999999E-2</v>
      </c>
      <c r="P45" s="9">
        <f t="shared" si="8"/>
        <v>4339280.6669776114</v>
      </c>
    </row>
    <row r="46" spans="1:16" ht="15.75" x14ac:dyDescent="0.25">
      <c r="A46">
        <f t="shared" si="9"/>
        <v>1.9000000000000006</v>
      </c>
      <c r="B46">
        <v>-79</v>
      </c>
      <c r="C46">
        <f t="shared" si="0"/>
        <v>2.9000000000000004</v>
      </c>
      <c r="D46">
        <f t="shared" si="1"/>
        <v>-79</v>
      </c>
      <c r="E46">
        <v>1.29</v>
      </c>
      <c r="F46" s="5">
        <v>8.9999999999999993E-3</v>
      </c>
      <c r="G46" s="5">
        <v>1.0000000000000001E-9</v>
      </c>
      <c r="H46" s="6">
        <v>96480</v>
      </c>
      <c r="I46" s="9">
        <f t="shared" si="2"/>
        <v>7.3694029850746254</v>
      </c>
      <c r="J46" s="9">
        <f t="shared" si="3"/>
        <v>5.7127154923059109</v>
      </c>
      <c r="K46" s="9">
        <f t="shared" si="4"/>
        <v>1.6566874927687145</v>
      </c>
      <c r="L46" s="9">
        <f t="shared" si="5"/>
        <v>7.3694029850746254</v>
      </c>
      <c r="M46" s="9">
        <f t="shared" si="6"/>
        <v>4423.2667444029848</v>
      </c>
      <c r="O46">
        <f t="shared" si="7"/>
        <v>7.9000000000000001E-2</v>
      </c>
      <c r="P46" s="9">
        <f t="shared" si="8"/>
        <v>4423266.7444029851</v>
      </c>
    </row>
    <row r="47" spans="1:16" ht="15.75" x14ac:dyDescent="0.25">
      <c r="A47">
        <f t="shared" si="9"/>
        <v>2.0000000000000004</v>
      </c>
      <c r="B47">
        <v>-80</v>
      </c>
      <c r="C47">
        <f t="shared" si="0"/>
        <v>3.0000000000000004</v>
      </c>
      <c r="D47">
        <f t="shared" si="1"/>
        <v>-80</v>
      </c>
      <c r="E47">
        <v>1.29</v>
      </c>
      <c r="F47" s="5">
        <v>8.9999999999999993E-3</v>
      </c>
      <c r="G47" s="5">
        <v>1.0000000000000001E-9</v>
      </c>
      <c r="H47" s="6">
        <v>96480</v>
      </c>
      <c r="I47" s="9">
        <f t="shared" si="2"/>
        <v>7.4626865671641776</v>
      </c>
      <c r="J47" s="9">
        <f t="shared" si="3"/>
        <v>5.7850283466388968</v>
      </c>
      <c r="K47" s="9">
        <f t="shared" si="4"/>
        <v>1.6776582205252808</v>
      </c>
      <c r="L47" s="9">
        <f t="shared" si="5"/>
        <v>7.4626865671641776</v>
      </c>
      <c r="M47" s="9">
        <f t="shared" si="6"/>
        <v>4479.2574626865671</v>
      </c>
      <c r="O47">
        <f t="shared" si="7"/>
        <v>0.08</v>
      </c>
      <c r="P47" s="9">
        <f t="shared" si="8"/>
        <v>4479257.4626865676</v>
      </c>
    </row>
    <row r="48" spans="1:16" ht="15.75" x14ac:dyDescent="0.25">
      <c r="A48">
        <f t="shared" si="9"/>
        <v>2.1000000000000005</v>
      </c>
      <c r="B48">
        <v>-79</v>
      </c>
      <c r="C48">
        <f t="shared" si="0"/>
        <v>3.1000000000000005</v>
      </c>
      <c r="D48">
        <f t="shared" si="1"/>
        <v>-79</v>
      </c>
      <c r="E48">
        <v>1.29</v>
      </c>
      <c r="F48" s="5">
        <v>8.9999999999999993E-3</v>
      </c>
      <c r="G48" s="5">
        <v>1.0000000000000001E-9</v>
      </c>
      <c r="H48" s="6">
        <v>96480</v>
      </c>
      <c r="I48" s="9">
        <f t="shared" si="2"/>
        <v>7.3694029850746254</v>
      </c>
      <c r="J48" s="9">
        <f t="shared" si="3"/>
        <v>5.7127154923059109</v>
      </c>
      <c r="K48" s="9">
        <f t="shared" si="4"/>
        <v>1.6566874927687145</v>
      </c>
      <c r="L48" s="9">
        <f t="shared" si="5"/>
        <v>7.3694029850746254</v>
      </c>
      <c r="M48" s="9">
        <f t="shared" si="6"/>
        <v>4423.2667444029848</v>
      </c>
      <c r="O48">
        <f t="shared" si="7"/>
        <v>7.9000000000000001E-2</v>
      </c>
      <c r="P48" s="9">
        <f t="shared" si="8"/>
        <v>4423266.7444029851</v>
      </c>
    </row>
    <row r="49" spans="1:16" ht="15.75" x14ac:dyDescent="0.25">
      <c r="A49">
        <f t="shared" si="9"/>
        <v>2.2000000000000006</v>
      </c>
      <c r="B49">
        <v>-78</v>
      </c>
      <c r="C49">
        <f t="shared" si="0"/>
        <v>3.2000000000000006</v>
      </c>
      <c r="D49">
        <f t="shared" si="1"/>
        <v>-78</v>
      </c>
      <c r="E49">
        <v>1.29</v>
      </c>
      <c r="F49" s="5">
        <v>8.9999999999999993E-3</v>
      </c>
      <c r="G49" s="5">
        <v>1.0000000000000001E-9</v>
      </c>
      <c r="H49" s="6">
        <v>96480</v>
      </c>
      <c r="I49" s="9">
        <f t="shared" si="2"/>
        <v>7.2761194029850733</v>
      </c>
      <c r="J49" s="9">
        <f t="shared" si="3"/>
        <v>5.6404026379729251</v>
      </c>
      <c r="K49" s="9">
        <f t="shared" si="4"/>
        <v>1.6357167650121482</v>
      </c>
      <c r="L49" s="9">
        <f t="shared" si="5"/>
        <v>7.2761194029850733</v>
      </c>
      <c r="M49" s="9">
        <f t="shared" si="6"/>
        <v>4367.2760261194026</v>
      </c>
      <c r="O49">
        <f t="shared" si="7"/>
        <v>7.8E-2</v>
      </c>
      <c r="P49" s="9">
        <f t="shared" si="8"/>
        <v>4367276.0261194026</v>
      </c>
    </row>
    <row r="50" spans="1:16" ht="15.75" x14ac:dyDescent="0.25">
      <c r="A50">
        <f t="shared" si="9"/>
        <v>2.3000000000000007</v>
      </c>
      <c r="B50">
        <v>-76</v>
      </c>
      <c r="C50">
        <f t="shared" si="0"/>
        <v>3.3000000000000007</v>
      </c>
      <c r="D50">
        <f t="shared" si="1"/>
        <v>-76</v>
      </c>
      <c r="E50">
        <v>1.29</v>
      </c>
      <c r="F50" s="5">
        <v>8.9999999999999993E-3</v>
      </c>
      <c r="G50" s="5">
        <v>1.0000000000000001E-9</v>
      </c>
      <c r="H50" s="6">
        <v>96480</v>
      </c>
      <c r="I50" s="9">
        <f t="shared" si="2"/>
        <v>7.0895522388059682</v>
      </c>
      <c r="J50" s="9">
        <f t="shared" si="3"/>
        <v>5.4957769293069516</v>
      </c>
      <c r="K50" s="9">
        <f t="shared" si="4"/>
        <v>1.5937753094990166</v>
      </c>
      <c r="L50" s="9">
        <f t="shared" si="5"/>
        <v>7.0895522388059682</v>
      </c>
      <c r="M50" s="9">
        <f t="shared" si="6"/>
        <v>4255.294589552238</v>
      </c>
      <c r="O50">
        <f t="shared" si="7"/>
        <v>7.5999999999999998E-2</v>
      </c>
      <c r="P50" s="9">
        <f t="shared" si="8"/>
        <v>4255294.5895522377</v>
      </c>
    </row>
    <row r="51" spans="1:16" ht="15.75" x14ac:dyDescent="0.25">
      <c r="A51">
        <f t="shared" si="9"/>
        <v>2.4000000000000008</v>
      </c>
      <c r="B51">
        <v>-74</v>
      </c>
      <c r="C51">
        <f t="shared" si="0"/>
        <v>3.4000000000000008</v>
      </c>
      <c r="D51">
        <f t="shared" si="1"/>
        <v>-74</v>
      </c>
      <c r="E51">
        <v>1.29</v>
      </c>
      <c r="F51" s="5">
        <v>8.9999999999999993E-3</v>
      </c>
      <c r="G51" s="5">
        <v>1.0000000000000001E-9</v>
      </c>
      <c r="H51" s="6">
        <v>96480</v>
      </c>
      <c r="I51" s="9">
        <f t="shared" si="2"/>
        <v>6.9029850746268639</v>
      </c>
      <c r="J51" s="9">
        <f t="shared" si="3"/>
        <v>5.3511512206409799</v>
      </c>
      <c r="K51" s="9">
        <f t="shared" si="4"/>
        <v>1.551833853985884</v>
      </c>
      <c r="L51" s="9">
        <f t="shared" si="5"/>
        <v>6.9029850746268639</v>
      </c>
      <c r="M51" s="9">
        <f t="shared" si="6"/>
        <v>4143.3131529850734</v>
      </c>
      <c r="O51">
        <f t="shared" si="7"/>
        <v>7.3999999999999996E-2</v>
      </c>
      <c r="P51" s="9">
        <f t="shared" si="8"/>
        <v>4143313.1529850736</v>
      </c>
    </row>
    <row r="52" spans="1:16" ht="15.75" x14ac:dyDescent="0.25">
      <c r="A52">
        <f t="shared" si="9"/>
        <v>2.5000000000000009</v>
      </c>
      <c r="B52">
        <v>-73</v>
      </c>
      <c r="C52">
        <f t="shared" si="0"/>
        <v>3.5000000000000009</v>
      </c>
      <c r="D52">
        <f t="shared" si="1"/>
        <v>-73</v>
      </c>
      <c r="E52">
        <v>1.29</v>
      </c>
      <c r="F52" s="5">
        <v>8.9999999999999993E-3</v>
      </c>
      <c r="G52" s="5">
        <v>1.0000000000000001E-9</v>
      </c>
      <c r="H52" s="6">
        <v>96480</v>
      </c>
      <c r="I52" s="9">
        <f t="shared" si="2"/>
        <v>6.8097014925373118</v>
      </c>
      <c r="J52" s="9">
        <f t="shared" si="3"/>
        <v>5.2788383663079932</v>
      </c>
      <c r="K52" s="9">
        <f t="shared" si="4"/>
        <v>1.5308631262293186</v>
      </c>
      <c r="L52" s="9">
        <f t="shared" si="5"/>
        <v>6.8097014925373118</v>
      </c>
      <c r="M52" s="9">
        <f t="shared" si="6"/>
        <v>4087.3224347014921</v>
      </c>
      <c r="O52">
        <f t="shared" si="7"/>
        <v>7.2999999999999995E-2</v>
      </c>
      <c r="P52" s="9">
        <f t="shared" si="8"/>
        <v>4087322.4347014921</v>
      </c>
    </row>
    <row r="53" spans="1:16" ht="15.75" x14ac:dyDescent="0.25">
      <c r="A53">
        <f t="shared" si="9"/>
        <v>2.600000000000001</v>
      </c>
      <c r="B53">
        <v>-72</v>
      </c>
      <c r="C53">
        <f t="shared" si="0"/>
        <v>3.600000000000001</v>
      </c>
      <c r="D53">
        <f t="shared" si="1"/>
        <v>-72</v>
      </c>
      <c r="E53">
        <v>1.29</v>
      </c>
      <c r="F53" s="5">
        <v>8.9999999999999993E-3</v>
      </c>
      <c r="G53" s="5">
        <v>1.0000000000000001E-9</v>
      </c>
      <c r="H53" s="6">
        <v>96480</v>
      </c>
      <c r="I53" s="9">
        <f t="shared" si="2"/>
        <v>6.7164179104477597</v>
      </c>
      <c r="J53" s="9">
        <f t="shared" si="3"/>
        <v>5.2065255119750073</v>
      </c>
      <c r="K53" s="9">
        <f t="shared" si="4"/>
        <v>1.5098923984727524</v>
      </c>
      <c r="L53" s="9">
        <f t="shared" si="5"/>
        <v>6.7164179104477597</v>
      </c>
      <c r="M53" s="9">
        <f t="shared" si="6"/>
        <v>4031.3317164179093</v>
      </c>
      <c r="O53">
        <f t="shared" si="7"/>
        <v>7.1999999999999995E-2</v>
      </c>
      <c r="P53" s="9">
        <f t="shared" si="8"/>
        <v>4031331.7164179091</v>
      </c>
    </row>
    <row r="54" spans="1:16" ht="15.75" x14ac:dyDescent="0.25">
      <c r="A54">
        <f t="shared" si="9"/>
        <v>2.7000000000000011</v>
      </c>
      <c r="B54">
        <v>-71</v>
      </c>
      <c r="C54">
        <f t="shared" si="0"/>
        <v>3.7000000000000011</v>
      </c>
      <c r="D54">
        <f t="shared" si="1"/>
        <v>-71</v>
      </c>
      <c r="E54">
        <v>1.29</v>
      </c>
      <c r="F54" s="5">
        <v>8.9999999999999993E-3</v>
      </c>
      <c r="G54" s="5">
        <v>1.0000000000000001E-9</v>
      </c>
      <c r="H54" s="6">
        <v>96480</v>
      </c>
      <c r="I54" s="9">
        <f t="shared" si="2"/>
        <v>6.6231343283582076</v>
      </c>
      <c r="J54" s="9">
        <f t="shared" si="3"/>
        <v>5.1342126576420215</v>
      </c>
      <c r="K54" s="9">
        <f t="shared" si="4"/>
        <v>1.4889216707161861</v>
      </c>
      <c r="L54" s="9">
        <f t="shared" si="5"/>
        <v>6.6231343283582076</v>
      </c>
      <c r="M54" s="9">
        <f t="shared" si="6"/>
        <v>3975.3409981343275</v>
      </c>
      <c r="O54">
        <f t="shared" si="7"/>
        <v>7.0999999999999994E-2</v>
      </c>
      <c r="P54" s="9">
        <f t="shared" si="8"/>
        <v>3975340.9981343276</v>
      </c>
    </row>
    <row r="55" spans="1:16" ht="15.75" x14ac:dyDescent="0.25">
      <c r="A55">
        <f t="shared" si="9"/>
        <v>2.8000000000000012</v>
      </c>
      <c r="B55">
        <v>-70</v>
      </c>
      <c r="C55">
        <f t="shared" si="0"/>
        <v>3.8000000000000012</v>
      </c>
      <c r="D55">
        <f t="shared" si="1"/>
        <v>-70</v>
      </c>
      <c r="E55">
        <v>1.29</v>
      </c>
      <c r="F55" s="5">
        <v>8.9999999999999993E-3</v>
      </c>
      <c r="G55" s="5">
        <v>1.0000000000000001E-9</v>
      </c>
      <c r="H55" s="6">
        <v>96480</v>
      </c>
      <c r="I55" s="9">
        <f t="shared" si="2"/>
        <v>6.5298507462686564</v>
      </c>
      <c r="J55" s="9">
        <f t="shared" si="3"/>
        <v>5.0618998033090357</v>
      </c>
      <c r="K55" s="9">
        <f t="shared" si="4"/>
        <v>1.4679509429596207</v>
      </c>
      <c r="L55" s="9">
        <f t="shared" si="5"/>
        <v>6.5298507462686564</v>
      </c>
      <c r="M55" s="9">
        <f t="shared" si="6"/>
        <v>3919.3502798507466</v>
      </c>
      <c r="O55">
        <f t="shared" si="7"/>
        <v>7.0000000000000007E-2</v>
      </c>
      <c r="P55" s="9">
        <f t="shared" si="8"/>
        <v>3919350.2798507465</v>
      </c>
    </row>
    <row r="56" spans="1:16" ht="15.75" x14ac:dyDescent="0.25">
      <c r="A56">
        <f t="shared" si="9"/>
        <v>2.9000000000000012</v>
      </c>
      <c r="B56">
        <v>-70</v>
      </c>
      <c r="C56">
        <f t="shared" ref="C56:C65" si="10">A56+1</f>
        <v>3.9000000000000012</v>
      </c>
      <c r="D56">
        <f t="shared" ref="D56:D65" si="11">B56</f>
        <v>-70</v>
      </c>
      <c r="E56">
        <v>1.29</v>
      </c>
      <c r="F56" s="5">
        <v>8.9999999999999993E-3</v>
      </c>
      <c r="G56" s="5">
        <v>1.0000000000000001E-9</v>
      </c>
      <c r="H56" s="6">
        <v>96480</v>
      </c>
      <c r="I56" s="9">
        <f t="shared" ref="I56:I65" si="12">F56*O56/(G56*H56)</f>
        <v>6.5298507462686564</v>
      </c>
      <c r="J56" s="9">
        <f t="shared" ref="J56:J65" si="13">I56/E56</f>
        <v>5.0618998033090357</v>
      </c>
      <c r="K56" s="9">
        <f t="shared" ref="K56:K65" si="14">I56-J56</f>
        <v>1.4679509429596207</v>
      </c>
      <c r="L56" s="9">
        <f t="shared" ref="L56:L65" si="15">J56+K56</f>
        <v>6.5298507462686564</v>
      </c>
      <c r="M56" s="9">
        <f t="shared" ref="M56:M65" si="16">L56*0.000000001*6.002205E+23*0.000000000001</f>
        <v>3919.3502798507466</v>
      </c>
      <c r="O56">
        <f t="shared" ref="O56:O65" si="17">D56/(-1000)</f>
        <v>7.0000000000000007E-2</v>
      </c>
      <c r="P56" s="9">
        <f t="shared" si="8"/>
        <v>3919350.2798507465</v>
      </c>
    </row>
    <row r="57" spans="1:16" ht="15.75" x14ac:dyDescent="0.25">
      <c r="A57">
        <f t="shared" si="9"/>
        <v>3.0000000000000013</v>
      </c>
      <c r="B57">
        <v>-70</v>
      </c>
      <c r="C57">
        <f t="shared" si="10"/>
        <v>4.0000000000000018</v>
      </c>
      <c r="D57">
        <f t="shared" si="11"/>
        <v>-70</v>
      </c>
      <c r="E57">
        <v>1.29</v>
      </c>
      <c r="F57" s="5">
        <v>8.9999999999999993E-3</v>
      </c>
      <c r="G57" s="5">
        <v>1.0000000000000001E-9</v>
      </c>
      <c r="H57" s="6">
        <v>96480</v>
      </c>
      <c r="I57" s="9">
        <f t="shared" si="12"/>
        <v>6.5298507462686564</v>
      </c>
      <c r="J57" s="9">
        <f t="shared" si="13"/>
        <v>5.0618998033090357</v>
      </c>
      <c r="K57" s="9">
        <f t="shared" si="14"/>
        <v>1.4679509429596207</v>
      </c>
      <c r="L57" s="9">
        <f t="shared" si="15"/>
        <v>6.5298507462686564</v>
      </c>
      <c r="M57" s="9">
        <f t="shared" si="16"/>
        <v>3919.3502798507466</v>
      </c>
      <c r="O57">
        <f t="shared" si="17"/>
        <v>7.0000000000000007E-2</v>
      </c>
      <c r="P57" s="9">
        <f t="shared" si="8"/>
        <v>3919350.2798507465</v>
      </c>
    </row>
    <row r="58" spans="1:16" ht="15.75" x14ac:dyDescent="0.25">
      <c r="A58">
        <f t="shared" si="9"/>
        <v>3.1000000000000014</v>
      </c>
      <c r="B58">
        <v>-70</v>
      </c>
      <c r="C58">
        <f t="shared" si="10"/>
        <v>4.1000000000000014</v>
      </c>
      <c r="D58">
        <f t="shared" si="11"/>
        <v>-70</v>
      </c>
      <c r="E58">
        <v>1.29</v>
      </c>
      <c r="F58" s="5">
        <v>8.9999999999999993E-3</v>
      </c>
      <c r="G58" s="5">
        <v>1.0000000000000001E-9</v>
      </c>
      <c r="H58" s="6">
        <v>96480</v>
      </c>
      <c r="I58" s="9">
        <f t="shared" si="12"/>
        <v>6.5298507462686564</v>
      </c>
      <c r="J58" s="9">
        <f t="shared" si="13"/>
        <v>5.0618998033090357</v>
      </c>
      <c r="K58" s="9">
        <f t="shared" si="14"/>
        <v>1.4679509429596207</v>
      </c>
      <c r="L58" s="9">
        <f t="shared" si="15"/>
        <v>6.5298507462686564</v>
      </c>
      <c r="M58" s="9">
        <f t="shared" si="16"/>
        <v>3919.3502798507466</v>
      </c>
      <c r="O58">
        <f t="shared" si="17"/>
        <v>7.0000000000000007E-2</v>
      </c>
      <c r="P58" s="9">
        <f t="shared" si="8"/>
        <v>3919350.2798507465</v>
      </c>
    </row>
    <row r="59" spans="1:16" ht="15.75" x14ac:dyDescent="0.25">
      <c r="A59">
        <f t="shared" si="9"/>
        <v>3.2000000000000015</v>
      </c>
      <c r="B59">
        <v>-70</v>
      </c>
      <c r="C59">
        <f t="shared" si="10"/>
        <v>4.2000000000000011</v>
      </c>
      <c r="D59">
        <f t="shared" si="11"/>
        <v>-70</v>
      </c>
      <c r="E59">
        <v>1.29</v>
      </c>
      <c r="F59" s="5">
        <v>8.9999999999999993E-3</v>
      </c>
      <c r="G59" s="5">
        <v>1.0000000000000001E-9</v>
      </c>
      <c r="H59" s="6">
        <v>96480</v>
      </c>
      <c r="I59" s="9">
        <f t="shared" si="12"/>
        <v>6.5298507462686564</v>
      </c>
      <c r="J59" s="9">
        <f t="shared" si="13"/>
        <v>5.0618998033090357</v>
      </c>
      <c r="K59" s="9">
        <f t="shared" si="14"/>
        <v>1.4679509429596207</v>
      </c>
      <c r="L59" s="9">
        <f t="shared" si="15"/>
        <v>6.5298507462686564</v>
      </c>
      <c r="M59" s="9">
        <f t="shared" si="16"/>
        <v>3919.3502798507466</v>
      </c>
      <c r="O59">
        <f t="shared" si="17"/>
        <v>7.0000000000000007E-2</v>
      </c>
      <c r="P59" s="9">
        <f t="shared" si="8"/>
        <v>3919350.2798507465</v>
      </c>
    </row>
    <row r="60" spans="1:16" ht="15.75" x14ac:dyDescent="0.25">
      <c r="A60">
        <f t="shared" si="9"/>
        <v>3.3000000000000016</v>
      </c>
      <c r="B60">
        <v>-70</v>
      </c>
      <c r="C60">
        <f t="shared" si="10"/>
        <v>4.3000000000000016</v>
      </c>
      <c r="D60">
        <f t="shared" si="11"/>
        <v>-70</v>
      </c>
      <c r="E60">
        <v>1.29</v>
      </c>
      <c r="F60" s="5">
        <v>8.9999999999999993E-3</v>
      </c>
      <c r="G60" s="5">
        <v>1.0000000000000001E-9</v>
      </c>
      <c r="H60" s="6">
        <v>96480</v>
      </c>
      <c r="I60" s="9">
        <f t="shared" si="12"/>
        <v>6.5298507462686564</v>
      </c>
      <c r="J60" s="9">
        <f t="shared" si="13"/>
        <v>5.0618998033090357</v>
      </c>
      <c r="K60" s="9">
        <f t="shared" si="14"/>
        <v>1.4679509429596207</v>
      </c>
      <c r="L60" s="9">
        <f t="shared" si="15"/>
        <v>6.5298507462686564</v>
      </c>
      <c r="M60" s="9">
        <f t="shared" si="16"/>
        <v>3919.3502798507466</v>
      </c>
      <c r="O60">
        <f t="shared" si="17"/>
        <v>7.0000000000000007E-2</v>
      </c>
      <c r="P60" s="9">
        <f t="shared" si="8"/>
        <v>3919350.2798507465</v>
      </c>
    </row>
    <row r="61" spans="1:16" ht="15.75" x14ac:dyDescent="0.25">
      <c r="A61">
        <f t="shared" si="9"/>
        <v>3.4000000000000017</v>
      </c>
      <c r="B61">
        <v>-70</v>
      </c>
      <c r="C61">
        <f t="shared" si="10"/>
        <v>4.4000000000000021</v>
      </c>
      <c r="D61">
        <f t="shared" si="11"/>
        <v>-70</v>
      </c>
      <c r="E61">
        <v>1.29</v>
      </c>
      <c r="F61" s="5">
        <v>8.9999999999999993E-3</v>
      </c>
      <c r="G61" s="5">
        <v>1.0000000000000001E-9</v>
      </c>
      <c r="H61" s="6">
        <v>96480</v>
      </c>
      <c r="I61" s="9">
        <f t="shared" si="12"/>
        <v>6.5298507462686564</v>
      </c>
      <c r="J61" s="9">
        <f t="shared" si="13"/>
        <v>5.0618998033090357</v>
      </c>
      <c r="K61" s="9">
        <f t="shared" si="14"/>
        <v>1.4679509429596207</v>
      </c>
      <c r="L61" s="9">
        <f t="shared" si="15"/>
        <v>6.5298507462686564</v>
      </c>
      <c r="M61" s="9">
        <f t="shared" si="16"/>
        <v>3919.3502798507466</v>
      </c>
      <c r="O61">
        <f t="shared" si="17"/>
        <v>7.0000000000000007E-2</v>
      </c>
      <c r="P61" s="9">
        <f t="shared" si="8"/>
        <v>3919350.2798507465</v>
      </c>
    </row>
    <row r="62" spans="1:16" ht="15.75" x14ac:dyDescent="0.25">
      <c r="A62">
        <f t="shared" si="9"/>
        <v>3.5000000000000018</v>
      </c>
      <c r="B62">
        <v>-70</v>
      </c>
      <c r="C62">
        <f t="shared" si="10"/>
        <v>4.5000000000000018</v>
      </c>
      <c r="D62">
        <f t="shared" si="11"/>
        <v>-70</v>
      </c>
      <c r="E62">
        <v>1.29</v>
      </c>
      <c r="F62" s="5">
        <v>8.9999999999999993E-3</v>
      </c>
      <c r="G62" s="5">
        <v>1.0000000000000001E-9</v>
      </c>
      <c r="H62" s="6">
        <v>96480</v>
      </c>
      <c r="I62" s="9">
        <f t="shared" si="12"/>
        <v>6.5298507462686564</v>
      </c>
      <c r="J62" s="9">
        <f t="shared" si="13"/>
        <v>5.0618998033090357</v>
      </c>
      <c r="K62" s="9">
        <f t="shared" si="14"/>
        <v>1.4679509429596207</v>
      </c>
      <c r="L62" s="9">
        <f t="shared" si="15"/>
        <v>6.5298507462686564</v>
      </c>
      <c r="M62" s="9">
        <f t="shared" si="16"/>
        <v>3919.3502798507466</v>
      </c>
      <c r="O62">
        <f t="shared" si="17"/>
        <v>7.0000000000000007E-2</v>
      </c>
      <c r="P62" s="9">
        <f t="shared" si="8"/>
        <v>3919350.2798507465</v>
      </c>
    </row>
    <row r="63" spans="1:16" ht="15.75" x14ac:dyDescent="0.25">
      <c r="A63">
        <f t="shared" si="9"/>
        <v>3.6000000000000019</v>
      </c>
      <c r="B63">
        <v>-70</v>
      </c>
      <c r="C63">
        <f t="shared" si="10"/>
        <v>4.6000000000000014</v>
      </c>
      <c r="D63">
        <f t="shared" si="11"/>
        <v>-70</v>
      </c>
      <c r="E63">
        <v>1.29</v>
      </c>
      <c r="F63" s="5">
        <v>8.9999999999999993E-3</v>
      </c>
      <c r="G63" s="5">
        <v>1.0000000000000001E-9</v>
      </c>
      <c r="H63" s="6">
        <v>96480</v>
      </c>
      <c r="I63" s="9">
        <f t="shared" si="12"/>
        <v>6.5298507462686564</v>
      </c>
      <c r="J63" s="9">
        <f t="shared" si="13"/>
        <v>5.0618998033090357</v>
      </c>
      <c r="K63" s="9">
        <f t="shared" si="14"/>
        <v>1.4679509429596207</v>
      </c>
      <c r="L63" s="9">
        <f t="shared" si="15"/>
        <v>6.5298507462686564</v>
      </c>
      <c r="M63" s="9">
        <f t="shared" si="16"/>
        <v>3919.3502798507466</v>
      </c>
      <c r="O63">
        <f t="shared" si="17"/>
        <v>7.0000000000000007E-2</v>
      </c>
      <c r="P63" s="9">
        <f t="shared" si="8"/>
        <v>3919350.2798507465</v>
      </c>
    </row>
    <row r="64" spans="1:16" ht="15.75" x14ac:dyDescent="0.25">
      <c r="A64">
        <f t="shared" si="9"/>
        <v>3.700000000000002</v>
      </c>
      <c r="B64">
        <v>-70</v>
      </c>
      <c r="C64">
        <f t="shared" si="10"/>
        <v>4.700000000000002</v>
      </c>
      <c r="D64">
        <f t="shared" si="11"/>
        <v>-70</v>
      </c>
      <c r="E64">
        <v>1.29</v>
      </c>
      <c r="F64" s="5">
        <v>8.9999999999999993E-3</v>
      </c>
      <c r="G64" s="5">
        <v>1.0000000000000001E-9</v>
      </c>
      <c r="H64" s="6">
        <v>96480</v>
      </c>
      <c r="I64" s="9">
        <f t="shared" si="12"/>
        <v>6.5298507462686564</v>
      </c>
      <c r="J64" s="9">
        <f t="shared" si="13"/>
        <v>5.0618998033090357</v>
      </c>
      <c r="K64" s="9">
        <f t="shared" si="14"/>
        <v>1.4679509429596207</v>
      </c>
      <c r="L64" s="9">
        <f t="shared" si="15"/>
        <v>6.5298507462686564</v>
      </c>
      <c r="M64" s="9">
        <f t="shared" si="16"/>
        <v>3919.3502798507466</v>
      </c>
      <c r="O64">
        <f t="shared" si="17"/>
        <v>7.0000000000000007E-2</v>
      </c>
      <c r="P64" s="9">
        <f t="shared" si="8"/>
        <v>3919350.2798507465</v>
      </c>
    </row>
    <row r="65" spans="1:16" ht="15.75" x14ac:dyDescent="0.25">
      <c r="A65">
        <f t="shared" si="9"/>
        <v>3.800000000000002</v>
      </c>
      <c r="B65">
        <v>-70</v>
      </c>
      <c r="C65">
        <f t="shared" si="10"/>
        <v>4.8000000000000025</v>
      </c>
      <c r="D65">
        <f t="shared" si="11"/>
        <v>-70</v>
      </c>
      <c r="E65">
        <v>1.29</v>
      </c>
      <c r="F65" s="5">
        <v>8.9999999999999993E-3</v>
      </c>
      <c r="G65" s="5">
        <v>1.0000000000000001E-9</v>
      </c>
      <c r="H65" s="6">
        <v>96480</v>
      </c>
      <c r="I65" s="9">
        <f t="shared" si="12"/>
        <v>6.5298507462686564</v>
      </c>
      <c r="J65" s="9">
        <f t="shared" si="13"/>
        <v>5.0618998033090357</v>
      </c>
      <c r="K65" s="9">
        <f t="shared" si="14"/>
        <v>1.4679509429596207</v>
      </c>
      <c r="L65" s="9">
        <f t="shared" si="15"/>
        <v>6.5298507462686564</v>
      </c>
      <c r="M65" s="9">
        <f t="shared" si="16"/>
        <v>3919.3502798507466</v>
      </c>
      <c r="O65">
        <f t="shared" si="17"/>
        <v>7.0000000000000007E-2</v>
      </c>
      <c r="P65" s="9">
        <f t="shared" si="8"/>
        <v>3919350.2798507465</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4B238-B776-4DF1-AEAE-564C9DA3D34C}">
  <dimension ref="A1:M70"/>
  <sheetViews>
    <sheetView workbookViewId="0">
      <selection activeCell="F9" sqref="F9"/>
    </sheetView>
  </sheetViews>
  <sheetFormatPr defaultRowHeight="15" x14ac:dyDescent="0.25"/>
  <cols>
    <col min="2" max="2" width="26.42578125" customWidth="1"/>
    <col min="3" max="3" width="14.42578125" customWidth="1"/>
    <col min="4" max="4" width="22.7109375" customWidth="1"/>
    <col min="5" max="5" width="47.42578125" customWidth="1"/>
    <col min="6" max="7" width="49.28515625" customWidth="1"/>
    <col min="8" max="8" width="33.140625" customWidth="1"/>
    <col min="9" max="9" width="13.5703125" customWidth="1"/>
  </cols>
  <sheetData>
    <row r="1" spans="1:13" ht="18.75" x14ac:dyDescent="0.3">
      <c r="A1" s="17" t="s">
        <v>15</v>
      </c>
      <c r="B1" s="18"/>
      <c r="C1" s="18"/>
      <c r="D1" s="19"/>
      <c r="E1" s="19"/>
      <c r="F1" s="19"/>
      <c r="G1" s="19"/>
    </row>
    <row r="2" spans="1:13" ht="18.75" x14ac:dyDescent="0.3">
      <c r="B2" s="18"/>
      <c r="C2" s="18"/>
      <c r="D2" s="19"/>
      <c r="E2" s="19"/>
      <c r="F2" s="19"/>
      <c r="G2" s="19"/>
    </row>
    <row r="3" spans="1:13" ht="18" x14ac:dyDescent="0.25">
      <c r="A3" s="17" t="s">
        <v>33</v>
      </c>
      <c r="B3" s="17"/>
      <c r="C3" s="17"/>
      <c r="D3" s="17"/>
      <c r="E3" s="17"/>
      <c r="F3" s="17"/>
      <c r="G3" s="16"/>
    </row>
    <row r="5" spans="1:13" ht="18" x14ac:dyDescent="0.25">
      <c r="A5" s="16" t="s">
        <v>11</v>
      </c>
      <c r="B5" s="16"/>
      <c r="C5" s="16"/>
      <c r="D5" s="16"/>
      <c r="E5" s="16"/>
    </row>
    <row r="6" spans="1:13" ht="18" x14ac:dyDescent="0.25">
      <c r="A6" s="16" t="s">
        <v>12</v>
      </c>
      <c r="B6" s="16"/>
      <c r="C6" s="16"/>
      <c r="D6" s="16"/>
      <c r="E6" s="16"/>
    </row>
    <row r="7" spans="1:13" ht="18" x14ac:dyDescent="0.25">
      <c r="A7" s="16" t="s">
        <v>13</v>
      </c>
      <c r="B7" s="16"/>
      <c r="C7" s="16"/>
      <c r="D7" s="16"/>
      <c r="E7" s="16"/>
    </row>
    <row r="8" spans="1:13" ht="18" x14ac:dyDescent="0.25">
      <c r="A8" s="16"/>
      <c r="B8" s="16"/>
      <c r="C8" s="16"/>
      <c r="D8" s="16"/>
      <c r="E8" s="16"/>
    </row>
    <row r="9" spans="1:13" ht="18" x14ac:dyDescent="0.25">
      <c r="A9" s="16" t="s">
        <v>14</v>
      </c>
      <c r="B9" s="16"/>
      <c r="C9" s="16"/>
      <c r="D9" s="16"/>
      <c r="E9" s="16"/>
    </row>
    <row r="10" spans="1:13" ht="18" x14ac:dyDescent="0.25">
      <c r="A10" s="16"/>
      <c r="B10" s="16"/>
      <c r="C10" s="16"/>
      <c r="D10" s="16"/>
      <c r="E10" s="16"/>
    </row>
    <row r="11" spans="1:13" ht="18" x14ac:dyDescent="0.25">
      <c r="A11" s="16"/>
      <c r="B11" s="16"/>
      <c r="C11" s="16"/>
      <c r="D11" s="16"/>
      <c r="E11" s="16"/>
    </row>
    <row r="12" spans="1:13" ht="15.75" x14ac:dyDescent="0.25">
      <c r="A12" s="13"/>
      <c r="B12" s="13" t="s">
        <v>106</v>
      </c>
      <c r="C12" s="13"/>
      <c r="D12" s="13"/>
      <c r="E12" s="13"/>
    </row>
    <row r="13" spans="1:13" ht="15.75" x14ac:dyDescent="0.25">
      <c r="A13" s="13"/>
      <c r="B13" s="13"/>
      <c r="C13" s="13"/>
      <c r="D13" s="13"/>
      <c r="E13" s="13"/>
    </row>
    <row r="14" spans="1:13" ht="18" x14ac:dyDescent="0.25">
      <c r="A14" s="17" t="s">
        <v>83</v>
      </c>
      <c r="B14" s="16"/>
      <c r="C14" s="16"/>
      <c r="D14" s="16"/>
      <c r="E14" s="16"/>
      <c r="F14" s="16"/>
      <c r="G14" s="16"/>
      <c r="H14" s="16"/>
      <c r="I14" s="16"/>
      <c r="J14" s="16"/>
      <c r="K14" s="16"/>
      <c r="L14" s="16"/>
      <c r="M14" s="16"/>
    </row>
    <row r="17" spans="2:8" x14ac:dyDescent="0.25">
      <c r="E17" s="23" t="s">
        <v>80</v>
      </c>
      <c r="F17" s="23" t="s">
        <v>81</v>
      </c>
      <c r="G17" s="23" t="s">
        <v>82</v>
      </c>
    </row>
    <row r="19" spans="2:8" x14ac:dyDescent="0.25">
      <c r="B19" s="23" t="s">
        <v>21</v>
      </c>
      <c r="E19" t="s">
        <v>26</v>
      </c>
      <c r="F19" t="s">
        <v>28</v>
      </c>
      <c r="G19" t="s">
        <v>30</v>
      </c>
    </row>
    <row r="20" spans="2:8" x14ac:dyDescent="0.25">
      <c r="B20" t="s">
        <v>22</v>
      </c>
      <c r="C20" t="s">
        <v>23</v>
      </c>
      <c r="D20" t="s">
        <v>24</v>
      </c>
      <c r="E20" t="s">
        <v>27</v>
      </c>
      <c r="F20" t="s">
        <v>29</v>
      </c>
      <c r="G20" t="s">
        <v>31</v>
      </c>
      <c r="H20" t="s">
        <v>32</v>
      </c>
    </row>
    <row r="22" spans="2:8" x14ac:dyDescent="0.25">
      <c r="B22">
        <v>20</v>
      </c>
      <c r="C22">
        <f>B22*0.001*0.000000000001</f>
        <v>2E-14</v>
      </c>
      <c r="D22">
        <f>C22/(1.6E-19)</f>
        <v>125000</v>
      </c>
      <c r="E22">
        <f>800/D22</f>
        <v>6.4000000000000003E-3</v>
      </c>
      <c r="F22">
        <f>4800/D22</f>
        <v>3.8399999999999997E-2</v>
      </c>
      <c r="G22">
        <f>5600/D22</f>
        <v>4.48E-2</v>
      </c>
      <c r="H22">
        <f>C22/(96484.5*0.000000000001)</f>
        <v>2.0728718084251875E-7</v>
      </c>
    </row>
    <row r="23" spans="2:8" x14ac:dyDescent="0.25">
      <c r="B23">
        <v>25</v>
      </c>
      <c r="C23">
        <f>B23*0.001*0.000000000001</f>
        <v>2.5000000000000001E-14</v>
      </c>
      <c r="D23">
        <f t="shared" ref="D23:D70" si="0">C23/(1.6E-19)</f>
        <v>156250</v>
      </c>
      <c r="E23">
        <f t="shared" ref="E23:E70" si="1">800/D23</f>
        <v>5.1200000000000004E-3</v>
      </c>
      <c r="F23">
        <f t="shared" ref="F23:F70" si="2">4800/D23</f>
        <v>3.0720000000000001E-2</v>
      </c>
      <c r="G23">
        <f t="shared" ref="G23:G70" si="3">5600/D23</f>
        <v>3.5839999999999997E-2</v>
      </c>
      <c r="H23">
        <f t="shared" ref="H23:H70" si="4">C23/(96484.5*0.000000000001)</f>
        <v>2.5910897605314845E-7</v>
      </c>
    </row>
    <row r="24" spans="2:8" x14ac:dyDescent="0.25">
      <c r="B24">
        <v>30</v>
      </c>
      <c r="C24">
        <f>B24*0.001*0.000000000001</f>
        <v>2.9999999999999998E-14</v>
      </c>
      <c r="D24">
        <f t="shared" si="0"/>
        <v>187500</v>
      </c>
      <c r="E24">
        <f t="shared" si="1"/>
        <v>4.2666666666666669E-3</v>
      </c>
      <c r="F24">
        <f t="shared" si="2"/>
        <v>2.5600000000000001E-2</v>
      </c>
      <c r="G24">
        <f t="shared" si="3"/>
        <v>2.9866666666666666E-2</v>
      </c>
      <c r="H24">
        <f t="shared" si="4"/>
        <v>3.1093077126377811E-7</v>
      </c>
    </row>
    <row r="25" spans="2:8" x14ac:dyDescent="0.25">
      <c r="B25">
        <v>40</v>
      </c>
      <c r="C25">
        <f t="shared" ref="C25:C70" si="5">B25*0.001*0.000000000001</f>
        <v>4E-14</v>
      </c>
      <c r="D25">
        <f t="shared" si="0"/>
        <v>250000</v>
      </c>
      <c r="E25">
        <f t="shared" si="1"/>
        <v>3.2000000000000002E-3</v>
      </c>
      <c r="F25">
        <f t="shared" si="2"/>
        <v>1.9199999999999998E-2</v>
      </c>
      <c r="G25">
        <f t="shared" si="3"/>
        <v>2.24E-2</v>
      </c>
      <c r="H25">
        <f t="shared" si="4"/>
        <v>4.145743616850375E-7</v>
      </c>
    </row>
    <row r="26" spans="2:8" x14ac:dyDescent="0.25">
      <c r="B26">
        <v>50</v>
      </c>
      <c r="C26">
        <f t="shared" si="5"/>
        <v>5.0000000000000002E-14</v>
      </c>
      <c r="D26">
        <f t="shared" si="0"/>
        <v>312500</v>
      </c>
      <c r="E26">
        <f t="shared" si="1"/>
        <v>2.5600000000000002E-3</v>
      </c>
      <c r="F26">
        <f t="shared" si="2"/>
        <v>1.536E-2</v>
      </c>
      <c r="G26">
        <f t="shared" si="3"/>
        <v>1.7919999999999998E-2</v>
      </c>
      <c r="H26">
        <f t="shared" si="4"/>
        <v>5.1821795210629689E-7</v>
      </c>
    </row>
    <row r="27" spans="2:8" x14ac:dyDescent="0.25">
      <c r="B27">
        <v>55</v>
      </c>
      <c r="C27">
        <f t="shared" si="5"/>
        <v>5.4999999999999999E-14</v>
      </c>
      <c r="D27">
        <f t="shared" si="0"/>
        <v>343750</v>
      </c>
      <c r="E27">
        <f t="shared" si="1"/>
        <v>2.3272727272727273E-3</v>
      </c>
      <c r="F27">
        <f t="shared" si="2"/>
        <v>1.3963636363636364E-2</v>
      </c>
      <c r="G27">
        <f t="shared" si="3"/>
        <v>1.6290909090909092E-2</v>
      </c>
      <c r="H27">
        <f t="shared" si="4"/>
        <v>5.7003974731692661E-7</v>
      </c>
    </row>
    <row r="28" spans="2:8" x14ac:dyDescent="0.25">
      <c r="B28">
        <v>60</v>
      </c>
      <c r="C28">
        <f t="shared" si="5"/>
        <v>5.9999999999999997E-14</v>
      </c>
      <c r="D28">
        <f t="shared" si="0"/>
        <v>375000</v>
      </c>
      <c r="E28">
        <f t="shared" si="1"/>
        <v>2.1333333333333334E-3</v>
      </c>
      <c r="F28">
        <f t="shared" si="2"/>
        <v>1.2800000000000001E-2</v>
      </c>
      <c r="G28">
        <f t="shared" si="3"/>
        <v>1.4933333333333333E-2</v>
      </c>
      <c r="H28">
        <f t="shared" si="4"/>
        <v>6.2186154252755623E-7</v>
      </c>
    </row>
    <row r="29" spans="2:8" x14ac:dyDescent="0.25">
      <c r="B29">
        <v>65</v>
      </c>
      <c r="C29">
        <f t="shared" si="5"/>
        <v>6.5000000000000001E-14</v>
      </c>
      <c r="D29">
        <f t="shared" si="0"/>
        <v>406250</v>
      </c>
      <c r="E29">
        <f t="shared" si="1"/>
        <v>1.9692307692307691E-3</v>
      </c>
      <c r="F29">
        <f t="shared" si="2"/>
        <v>1.1815384615384615E-2</v>
      </c>
      <c r="G29">
        <f t="shared" si="3"/>
        <v>1.3784615384615385E-2</v>
      </c>
      <c r="H29">
        <f t="shared" si="4"/>
        <v>6.7368333773818595E-7</v>
      </c>
    </row>
    <row r="30" spans="2:8" x14ac:dyDescent="0.25">
      <c r="B30">
        <v>70</v>
      </c>
      <c r="C30">
        <f t="shared" si="5"/>
        <v>7.0000000000000005E-14</v>
      </c>
      <c r="D30">
        <f t="shared" si="0"/>
        <v>437500.00000000006</v>
      </c>
      <c r="E30">
        <f t="shared" si="1"/>
        <v>1.8285714285714283E-3</v>
      </c>
      <c r="F30">
        <f t="shared" si="2"/>
        <v>1.0971428571428569E-2</v>
      </c>
      <c r="G30">
        <f t="shared" si="3"/>
        <v>1.2799999999999999E-2</v>
      </c>
      <c r="H30">
        <f t="shared" si="4"/>
        <v>7.2550513294881567E-7</v>
      </c>
    </row>
    <row r="31" spans="2:8" x14ac:dyDescent="0.25">
      <c r="B31">
        <v>80</v>
      </c>
      <c r="C31">
        <f t="shared" si="5"/>
        <v>8E-14</v>
      </c>
      <c r="D31">
        <f t="shared" si="0"/>
        <v>500000</v>
      </c>
      <c r="E31">
        <f t="shared" si="1"/>
        <v>1.6000000000000001E-3</v>
      </c>
      <c r="F31">
        <f t="shared" si="2"/>
        <v>9.5999999999999992E-3</v>
      </c>
      <c r="G31">
        <f t="shared" si="3"/>
        <v>1.12E-2</v>
      </c>
      <c r="H31">
        <f t="shared" si="4"/>
        <v>8.29148723370075E-7</v>
      </c>
    </row>
    <row r="32" spans="2:8" x14ac:dyDescent="0.25">
      <c r="B32">
        <v>90</v>
      </c>
      <c r="C32">
        <f t="shared" si="5"/>
        <v>8.9999999999999995E-14</v>
      </c>
      <c r="D32">
        <f t="shared" si="0"/>
        <v>562500</v>
      </c>
      <c r="E32">
        <f t="shared" si="1"/>
        <v>1.4222222222222223E-3</v>
      </c>
      <c r="F32">
        <f t="shared" si="2"/>
        <v>8.5333333333333337E-3</v>
      </c>
      <c r="G32">
        <f t="shared" si="3"/>
        <v>9.955555555555556E-3</v>
      </c>
      <c r="H32">
        <f t="shared" si="4"/>
        <v>9.3279231379133434E-7</v>
      </c>
    </row>
    <row r="33" spans="2:8" x14ac:dyDescent="0.25">
      <c r="B33">
        <v>100</v>
      </c>
      <c r="C33">
        <f t="shared" si="5"/>
        <v>1E-13</v>
      </c>
      <c r="D33">
        <f t="shared" si="0"/>
        <v>625000</v>
      </c>
      <c r="E33">
        <f t="shared" si="1"/>
        <v>1.2800000000000001E-3</v>
      </c>
      <c r="F33">
        <f t="shared" si="2"/>
        <v>7.6800000000000002E-3</v>
      </c>
      <c r="G33">
        <f t="shared" si="3"/>
        <v>8.9599999999999992E-3</v>
      </c>
      <c r="H33">
        <f t="shared" si="4"/>
        <v>1.0364359042125938E-6</v>
      </c>
    </row>
    <row r="34" spans="2:8" x14ac:dyDescent="0.25">
      <c r="B34">
        <v>120</v>
      </c>
      <c r="C34">
        <f t="shared" si="5"/>
        <v>1.1999999999999999E-13</v>
      </c>
      <c r="D34">
        <f t="shared" si="0"/>
        <v>750000</v>
      </c>
      <c r="E34">
        <f t="shared" si="1"/>
        <v>1.0666666666666667E-3</v>
      </c>
      <c r="F34">
        <f t="shared" si="2"/>
        <v>6.4000000000000003E-3</v>
      </c>
      <c r="G34">
        <f t="shared" si="3"/>
        <v>7.4666666666666666E-3</v>
      </c>
      <c r="H34">
        <f t="shared" si="4"/>
        <v>1.2437230850551125E-6</v>
      </c>
    </row>
    <row r="35" spans="2:8" x14ac:dyDescent="0.25">
      <c r="B35">
        <v>150</v>
      </c>
      <c r="C35">
        <f t="shared" si="5"/>
        <v>1.4999999999999999E-13</v>
      </c>
      <c r="D35">
        <f t="shared" si="0"/>
        <v>937500</v>
      </c>
      <c r="E35">
        <f t="shared" si="1"/>
        <v>8.5333333333333333E-4</v>
      </c>
      <c r="F35">
        <f t="shared" si="2"/>
        <v>5.1200000000000004E-3</v>
      </c>
      <c r="G35">
        <f t="shared" si="3"/>
        <v>5.9733333333333331E-3</v>
      </c>
      <c r="H35">
        <f t="shared" si="4"/>
        <v>1.5546538563188906E-6</v>
      </c>
    </row>
    <row r="36" spans="2:8" x14ac:dyDescent="0.25">
      <c r="B36">
        <v>200</v>
      </c>
      <c r="C36">
        <f t="shared" si="5"/>
        <v>2.0000000000000001E-13</v>
      </c>
      <c r="D36">
        <f t="shared" si="0"/>
        <v>1250000</v>
      </c>
      <c r="E36">
        <f t="shared" si="1"/>
        <v>6.4000000000000005E-4</v>
      </c>
      <c r="F36">
        <f t="shared" si="2"/>
        <v>3.8400000000000001E-3</v>
      </c>
      <c r="G36">
        <f t="shared" si="3"/>
        <v>4.4799999999999996E-3</v>
      </c>
      <c r="H36">
        <f t="shared" si="4"/>
        <v>2.0728718084251876E-6</v>
      </c>
    </row>
    <row r="37" spans="2:8" x14ac:dyDescent="0.25">
      <c r="B37">
        <v>250</v>
      </c>
      <c r="C37">
        <f t="shared" si="5"/>
        <v>2.4999999999999999E-13</v>
      </c>
      <c r="D37">
        <f t="shared" si="0"/>
        <v>1562500</v>
      </c>
      <c r="E37">
        <f t="shared" si="1"/>
        <v>5.1199999999999998E-4</v>
      </c>
      <c r="F37">
        <f t="shared" si="2"/>
        <v>3.0720000000000001E-3</v>
      </c>
      <c r="G37">
        <f t="shared" si="3"/>
        <v>3.5839999999999999E-3</v>
      </c>
      <c r="H37">
        <f t="shared" si="4"/>
        <v>2.5910897605314846E-6</v>
      </c>
    </row>
    <row r="38" spans="2:8" x14ac:dyDescent="0.25">
      <c r="B38">
        <v>300</v>
      </c>
      <c r="C38">
        <f t="shared" si="5"/>
        <v>2.9999999999999998E-13</v>
      </c>
      <c r="D38">
        <f t="shared" si="0"/>
        <v>1875000</v>
      </c>
      <c r="E38">
        <f t="shared" si="1"/>
        <v>4.2666666666666667E-4</v>
      </c>
      <c r="F38">
        <f t="shared" si="2"/>
        <v>2.5600000000000002E-3</v>
      </c>
      <c r="G38">
        <f t="shared" si="3"/>
        <v>2.9866666666666665E-3</v>
      </c>
      <c r="H38">
        <f t="shared" si="4"/>
        <v>3.1093077126377811E-6</v>
      </c>
    </row>
    <row r="39" spans="2:8" x14ac:dyDescent="0.25">
      <c r="B39">
        <v>400</v>
      </c>
      <c r="C39">
        <f t="shared" si="5"/>
        <v>4.0000000000000001E-13</v>
      </c>
      <c r="D39">
        <f t="shared" si="0"/>
        <v>2500000</v>
      </c>
      <c r="E39">
        <f t="shared" si="1"/>
        <v>3.2000000000000003E-4</v>
      </c>
      <c r="F39">
        <f t="shared" si="2"/>
        <v>1.92E-3</v>
      </c>
      <c r="G39">
        <f t="shared" si="3"/>
        <v>2.2399999999999998E-3</v>
      </c>
      <c r="H39">
        <f t="shared" si="4"/>
        <v>4.1457436168503751E-6</v>
      </c>
    </row>
    <row r="40" spans="2:8" x14ac:dyDescent="0.25">
      <c r="B40">
        <v>450</v>
      </c>
      <c r="C40">
        <f t="shared" si="5"/>
        <v>4.5E-13</v>
      </c>
      <c r="D40">
        <f t="shared" si="0"/>
        <v>2812500</v>
      </c>
      <c r="E40">
        <f t="shared" si="1"/>
        <v>2.8444444444444443E-4</v>
      </c>
      <c r="F40">
        <f t="shared" si="2"/>
        <v>1.7066666666666667E-3</v>
      </c>
      <c r="G40">
        <f t="shared" si="3"/>
        <v>1.991111111111111E-3</v>
      </c>
      <c r="H40">
        <f t="shared" si="4"/>
        <v>4.6639615689566721E-6</v>
      </c>
    </row>
    <row r="41" spans="2:8" x14ac:dyDescent="0.25">
      <c r="B41">
        <v>500</v>
      </c>
      <c r="C41">
        <f t="shared" si="5"/>
        <v>4.9999999999999999E-13</v>
      </c>
      <c r="D41">
        <f t="shared" si="0"/>
        <v>3125000</v>
      </c>
      <c r="E41">
        <f t="shared" si="1"/>
        <v>2.5599999999999999E-4</v>
      </c>
      <c r="F41">
        <f t="shared" si="2"/>
        <v>1.536E-3</v>
      </c>
      <c r="G41">
        <f t="shared" si="3"/>
        <v>1.792E-3</v>
      </c>
      <c r="H41">
        <f t="shared" si="4"/>
        <v>5.1821795210629691E-6</v>
      </c>
    </row>
    <row r="42" spans="2:8" x14ac:dyDescent="0.25">
      <c r="B42">
        <v>550</v>
      </c>
      <c r="C42">
        <f t="shared" si="5"/>
        <v>5.5000000000000008E-13</v>
      </c>
      <c r="D42">
        <f t="shared" si="0"/>
        <v>3437500.0000000005</v>
      </c>
      <c r="E42">
        <f t="shared" si="1"/>
        <v>2.3272727272727269E-4</v>
      </c>
      <c r="F42">
        <f t="shared" si="2"/>
        <v>1.3963636363636361E-3</v>
      </c>
      <c r="G42">
        <f t="shared" si="3"/>
        <v>1.6290909090909088E-3</v>
      </c>
      <c r="H42">
        <f t="shared" si="4"/>
        <v>5.700397473169267E-6</v>
      </c>
    </row>
    <row r="43" spans="2:8" x14ac:dyDescent="0.25">
      <c r="B43">
        <v>600</v>
      </c>
      <c r="C43">
        <f t="shared" si="5"/>
        <v>5.9999999999999997E-13</v>
      </c>
      <c r="D43">
        <f t="shared" si="0"/>
        <v>3750000</v>
      </c>
      <c r="E43">
        <f t="shared" si="1"/>
        <v>2.1333333333333333E-4</v>
      </c>
      <c r="F43">
        <f t="shared" si="2"/>
        <v>1.2800000000000001E-3</v>
      </c>
      <c r="G43">
        <f t="shared" si="3"/>
        <v>1.4933333333333333E-3</v>
      </c>
      <c r="H43">
        <f t="shared" si="4"/>
        <v>6.2186154252755623E-6</v>
      </c>
    </row>
    <row r="44" spans="2:8" x14ac:dyDescent="0.25">
      <c r="B44">
        <v>700</v>
      </c>
      <c r="C44">
        <f t="shared" si="5"/>
        <v>7.0000000000000005E-13</v>
      </c>
      <c r="D44">
        <f t="shared" si="0"/>
        <v>4375000.0000000009</v>
      </c>
      <c r="E44">
        <f t="shared" si="1"/>
        <v>1.8285714285714281E-4</v>
      </c>
      <c r="F44">
        <f t="shared" si="2"/>
        <v>1.0971428571428569E-3</v>
      </c>
      <c r="G44">
        <f t="shared" si="3"/>
        <v>1.2799999999999997E-3</v>
      </c>
      <c r="H44">
        <f t="shared" si="4"/>
        <v>7.2550513294881571E-6</v>
      </c>
    </row>
    <row r="45" spans="2:8" x14ac:dyDescent="0.25">
      <c r="B45">
        <v>750</v>
      </c>
      <c r="C45">
        <f t="shared" si="5"/>
        <v>7.5000000000000004E-13</v>
      </c>
      <c r="D45">
        <f t="shared" si="0"/>
        <v>4687500.0000000009</v>
      </c>
      <c r="E45">
        <f t="shared" si="1"/>
        <v>1.7066666666666662E-4</v>
      </c>
      <c r="F45">
        <f t="shared" si="2"/>
        <v>1.0239999999999997E-3</v>
      </c>
      <c r="G45">
        <f t="shared" si="3"/>
        <v>1.1946666666666664E-3</v>
      </c>
      <c r="H45">
        <f t="shared" si="4"/>
        <v>7.7732692815944541E-6</v>
      </c>
    </row>
    <row r="46" spans="2:8" x14ac:dyDescent="0.25">
      <c r="B46">
        <v>800</v>
      </c>
      <c r="C46">
        <f t="shared" si="5"/>
        <v>8.0000000000000002E-13</v>
      </c>
      <c r="D46">
        <f t="shared" si="0"/>
        <v>5000000</v>
      </c>
      <c r="E46">
        <f t="shared" si="1"/>
        <v>1.6000000000000001E-4</v>
      </c>
      <c r="F46">
        <f t="shared" si="2"/>
        <v>9.6000000000000002E-4</v>
      </c>
      <c r="G46">
        <f t="shared" si="3"/>
        <v>1.1199999999999999E-3</v>
      </c>
      <c r="H46">
        <f t="shared" si="4"/>
        <v>8.2914872337007503E-6</v>
      </c>
    </row>
    <row r="47" spans="2:8" x14ac:dyDescent="0.25">
      <c r="B47">
        <v>850</v>
      </c>
      <c r="C47">
        <f t="shared" si="5"/>
        <v>8.4999999999999991E-13</v>
      </c>
      <c r="D47">
        <f t="shared" si="0"/>
        <v>5312500</v>
      </c>
      <c r="E47">
        <f t="shared" si="1"/>
        <v>1.5058823529411763E-4</v>
      </c>
      <c r="F47">
        <f t="shared" si="2"/>
        <v>9.0352941176470591E-4</v>
      </c>
      <c r="G47">
        <f t="shared" si="3"/>
        <v>1.0541176470588234E-3</v>
      </c>
      <c r="H47">
        <f t="shared" si="4"/>
        <v>8.8097051858070464E-6</v>
      </c>
    </row>
    <row r="48" spans="2:8" x14ac:dyDescent="0.25">
      <c r="B48">
        <v>870</v>
      </c>
      <c r="C48">
        <f t="shared" si="5"/>
        <v>8.6999999999999993E-13</v>
      </c>
      <c r="D48">
        <f t="shared" si="0"/>
        <v>5437500</v>
      </c>
      <c r="E48">
        <f t="shared" si="1"/>
        <v>1.471264367816092E-4</v>
      </c>
      <c r="F48">
        <f t="shared" si="2"/>
        <v>8.8275862068965514E-4</v>
      </c>
      <c r="G48">
        <f t="shared" si="3"/>
        <v>1.0298850574712644E-3</v>
      </c>
      <c r="H48">
        <f t="shared" si="4"/>
        <v>9.0169923666495649E-6</v>
      </c>
    </row>
    <row r="49" spans="2:8" x14ac:dyDescent="0.25">
      <c r="B49">
        <v>900</v>
      </c>
      <c r="C49">
        <f t="shared" si="5"/>
        <v>9E-13</v>
      </c>
      <c r="D49">
        <f t="shared" si="0"/>
        <v>5625000</v>
      </c>
      <c r="E49">
        <f t="shared" si="1"/>
        <v>1.4222222222222221E-4</v>
      </c>
      <c r="F49">
        <f t="shared" si="2"/>
        <v>8.5333333333333333E-4</v>
      </c>
      <c r="G49">
        <f t="shared" si="3"/>
        <v>9.9555555555555552E-4</v>
      </c>
      <c r="H49">
        <f t="shared" si="4"/>
        <v>9.3279231379133442E-6</v>
      </c>
    </row>
    <row r="50" spans="2:8" x14ac:dyDescent="0.25">
      <c r="B50">
        <v>920</v>
      </c>
      <c r="C50">
        <f t="shared" si="5"/>
        <v>9.2000000000000012E-13</v>
      </c>
      <c r="D50">
        <f t="shared" si="0"/>
        <v>5750000.0000000009</v>
      </c>
      <c r="E50">
        <f t="shared" si="1"/>
        <v>1.3913043478260868E-4</v>
      </c>
      <c r="F50">
        <f t="shared" si="2"/>
        <v>8.3478260869565199E-4</v>
      </c>
      <c r="G50">
        <f t="shared" si="3"/>
        <v>9.7391304347826068E-4</v>
      </c>
      <c r="H50">
        <f t="shared" si="4"/>
        <v>9.5352103187558644E-6</v>
      </c>
    </row>
    <row r="51" spans="2:8" x14ac:dyDescent="0.25">
      <c r="B51">
        <v>930</v>
      </c>
      <c r="C51">
        <f t="shared" si="5"/>
        <v>9.3000000000000008E-13</v>
      </c>
      <c r="D51">
        <f t="shared" si="0"/>
        <v>5812500.0000000009</v>
      </c>
      <c r="E51">
        <f t="shared" si="1"/>
        <v>1.3763440860215052E-4</v>
      </c>
      <c r="F51">
        <f t="shared" si="2"/>
        <v>8.2580645161290311E-4</v>
      </c>
      <c r="G51">
        <f t="shared" si="3"/>
        <v>9.6344086021505357E-4</v>
      </c>
      <c r="H51">
        <f t="shared" si="4"/>
        <v>9.6388539091771236E-6</v>
      </c>
    </row>
    <row r="52" spans="2:8" ht="14.25" customHeight="1" x14ac:dyDescent="0.25">
      <c r="B52">
        <v>950</v>
      </c>
      <c r="C52">
        <f t="shared" si="5"/>
        <v>9.4999999999999999E-13</v>
      </c>
      <c r="D52">
        <f t="shared" si="0"/>
        <v>5937500</v>
      </c>
      <c r="E52">
        <f t="shared" si="1"/>
        <v>1.3473684210526314E-4</v>
      </c>
      <c r="F52">
        <f t="shared" si="2"/>
        <v>8.0842105263157892E-4</v>
      </c>
      <c r="G52">
        <f t="shared" si="3"/>
        <v>9.4315789473684215E-4</v>
      </c>
      <c r="H52">
        <f t="shared" si="4"/>
        <v>9.8461410900196404E-6</v>
      </c>
    </row>
    <row r="53" spans="2:8" x14ac:dyDescent="0.25">
      <c r="B53">
        <v>1000</v>
      </c>
      <c r="C53">
        <f t="shared" si="5"/>
        <v>9.9999999999999998E-13</v>
      </c>
      <c r="D53">
        <f t="shared" si="0"/>
        <v>6250000</v>
      </c>
      <c r="E53">
        <f t="shared" si="1"/>
        <v>1.2799999999999999E-4</v>
      </c>
      <c r="F53">
        <f t="shared" si="2"/>
        <v>7.6800000000000002E-4</v>
      </c>
      <c r="G53">
        <f t="shared" si="3"/>
        <v>8.9599999999999999E-4</v>
      </c>
      <c r="H53">
        <f t="shared" si="4"/>
        <v>1.0364359042125938E-5</v>
      </c>
    </row>
    <row r="54" spans="2:8" x14ac:dyDescent="0.25">
      <c r="B54">
        <v>1100</v>
      </c>
      <c r="C54">
        <f t="shared" si="5"/>
        <v>1.1000000000000002E-12</v>
      </c>
      <c r="D54">
        <f t="shared" si="0"/>
        <v>6875000.0000000009</v>
      </c>
      <c r="E54">
        <f t="shared" si="1"/>
        <v>1.1636363636363634E-4</v>
      </c>
      <c r="F54">
        <f t="shared" si="2"/>
        <v>6.9818181818181806E-4</v>
      </c>
      <c r="G54">
        <f t="shared" si="3"/>
        <v>8.1454545454545441E-4</v>
      </c>
      <c r="H54">
        <f t="shared" si="4"/>
        <v>1.1400794946338534E-5</v>
      </c>
    </row>
    <row r="55" spans="2:8" x14ac:dyDescent="0.25">
      <c r="B55">
        <v>1200</v>
      </c>
      <c r="C55">
        <f t="shared" si="5"/>
        <v>1.1999999999999999E-12</v>
      </c>
      <c r="D55">
        <f t="shared" si="0"/>
        <v>7500000</v>
      </c>
      <c r="E55">
        <f t="shared" si="1"/>
        <v>1.0666666666666667E-4</v>
      </c>
      <c r="F55">
        <f t="shared" si="2"/>
        <v>6.4000000000000005E-4</v>
      </c>
      <c r="G55">
        <f t="shared" si="3"/>
        <v>7.4666666666666664E-4</v>
      </c>
      <c r="H55">
        <f t="shared" si="4"/>
        <v>1.2437230850551125E-5</v>
      </c>
    </row>
    <row r="56" spans="2:8" x14ac:dyDescent="0.25">
      <c r="B56">
        <v>1400</v>
      </c>
      <c r="C56">
        <f t="shared" si="5"/>
        <v>1.4000000000000001E-12</v>
      </c>
      <c r="D56">
        <f t="shared" si="0"/>
        <v>8750000.0000000019</v>
      </c>
      <c r="E56">
        <f t="shared" si="1"/>
        <v>9.1428571428571405E-5</v>
      </c>
      <c r="F56">
        <f t="shared" si="2"/>
        <v>5.4857142857142843E-4</v>
      </c>
      <c r="G56">
        <f t="shared" si="3"/>
        <v>6.3999999999999984E-4</v>
      </c>
      <c r="H56">
        <f t="shared" si="4"/>
        <v>1.4510102658976314E-5</v>
      </c>
    </row>
    <row r="57" spans="2:8" x14ac:dyDescent="0.25">
      <c r="B57">
        <v>1500</v>
      </c>
      <c r="C57">
        <f t="shared" si="5"/>
        <v>1.5000000000000001E-12</v>
      </c>
      <c r="D57">
        <f t="shared" si="0"/>
        <v>9375000.0000000019</v>
      </c>
      <c r="E57">
        <f t="shared" si="1"/>
        <v>8.5333333333333311E-5</v>
      </c>
      <c r="F57">
        <f t="shared" si="2"/>
        <v>5.1199999999999987E-4</v>
      </c>
      <c r="G57">
        <f t="shared" si="3"/>
        <v>5.9733333333333318E-4</v>
      </c>
      <c r="H57">
        <f t="shared" si="4"/>
        <v>1.5546538563188908E-5</v>
      </c>
    </row>
    <row r="58" spans="2:8" x14ac:dyDescent="0.25">
      <c r="B58">
        <v>1700</v>
      </c>
      <c r="C58">
        <f t="shared" si="5"/>
        <v>1.6999999999999998E-12</v>
      </c>
      <c r="D58">
        <f t="shared" si="0"/>
        <v>10625000</v>
      </c>
      <c r="E58">
        <f t="shared" si="1"/>
        <v>7.5294117647058817E-5</v>
      </c>
      <c r="F58">
        <f t="shared" si="2"/>
        <v>4.5176470588235296E-4</v>
      </c>
      <c r="G58">
        <f t="shared" si="3"/>
        <v>5.2705882352941172E-4</v>
      </c>
      <c r="H58">
        <f t="shared" si="4"/>
        <v>1.7619410371614093E-5</v>
      </c>
    </row>
    <row r="59" spans="2:8" x14ac:dyDescent="0.25">
      <c r="B59">
        <v>2000</v>
      </c>
      <c r="C59">
        <f t="shared" si="5"/>
        <v>2E-12</v>
      </c>
      <c r="D59">
        <f t="shared" si="0"/>
        <v>12500000</v>
      </c>
      <c r="E59">
        <f t="shared" si="1"/>
        <v>6.3999999999999997E-5</v>
      </c>
      <c r="F59">
        <f t="shared" si="2"/>
        <v>3.8400000000000001E-4</v>
      </c>
      <c r="G59">
        <f t="shared" si="3"/>
        <v>4.4799999999999999E-4</v>
      </c>
      <c r="H59">
        <f t="shared" si="4"/>
        <v>2.0728718084251876E-5</v>
      </c>
    </row>
    <row r="60" spans="2:8" x14ac:dyDescent="0.25">
      <c r="B60">
        <v>2200</v>
      </c>
      <c r="C60">
        <f t="shared" si="5"/>
        <v>2.2000000000000003E-12</v>
      </c>
      <c r="D60">
        <f t="shared" si="0"/>
        <v>13750000.000000002</v>
      </c>
      <c r="E60">
        <f t="shared" si="1"/>
        <v>5.8181818181818172E-5</v>
      </c>
      <c r="F60">
        <f t="shared" si="2"/>
        <v>3.4909090909090903E-4</v>
      </c>
      <c r="G60">
        <f t="shared" si="3"/>
        <v>4.072727272727272E-4</v>
      </c>
      <c r="H60">
        <f t="shared" si="4"/>
        <v>2.2801589892677068E-5</v>
      </c>
    </row>
    <row r="61" spans="2:8" x14ac:dyDescent="0.25">
      <c r="B61">
        <v>2500</v>
      </c>
      <c r="C61">
        <f t="shared" si="5"/>
        <v>2.4999999999999998E-12</v>
      </c>
      <c r="D61">
        <f t="shared" si="0"/>
        <v>15625000</v>
      </c>
      <c r="E61">
        <f t="shared" si="1"/>
        <v>5.1199999999999998E-5</v>
      </c>
      <c r="F61">
        <f t="shared" si="2"/>
        <v>3.0719999999999999E-4</v>
      </c>
      <c r="G61">
        <f t="shared" si="3"/>
        <v>3.5839999999999998E-4</v>
      </c>
      <c r="H61">
        <f t="shared" si="4"/>
        <v>2.5910897605314845E-5</v>
      </c>
    </row>
    <row r="62" spans="2:8" x14ac:dyDescent="0.25">
      <c r="B62">
        <v>3000</v>
      </c>
      <c r="C62">
        <f t="shared" si="5"/>
        <v>3.0000000000000001E-12</v>
      </c>
      <c r="D62">
        <f t="shared" si="0"/>
        <v>18750000.000000004</v>
      </c>
      <c r="E62">
        <f t="shared" si="1"/>
        <v>4.2666666666666656E-5</v>
      </c>
      <c r="F62">
        <f t="shared" si="2"/>
        <v>2.5599999999999993E-4</v>
      </c>
      <c r="G62">
        <f t="shared" si="3"/>
        <v>2.9866666666666659E-4</v>
      </c>
      <c r="H62">
        <f t="shared" si="4"/>
        <v>3.1093077126377816E-5</v>
      </c>
    </row>
    <row r="63" spans="2:8" x14ac:dyDescent="0.25">
      <c r="B63">
        <v>3500</v>
      </c>
      <c r="C63">
        <f t="shared" si="5"/>
        <v>3.5E-12</v>
      </c>
      <c r="D63">
        <f t="shared" si="0"/>
        <v>21875000</v>
      </c>
      <c r="E63">
        <f t="shared" si="1"/>
        <v>3.6571428571428569E-5</v>
      </c>
      <c r="F63">
        <f t="shared" si="2"/>
        <v>2.1942857142857143E-4</v>
      </c>
      <c r="G63">
        <f t="shared" si="3"/>
        <v>2.5599999999999999E-4</v>
      </c>
      <c r="H63">
        <f t="shared" si="4"/>
        <v>3.6275256647440781E-5</v>
      </c>
    </row>
    <row r="64" spans="2:8" x14ac:dyDescent="0.25">
      <c r="B64">
        <v>3600</v>
      </c>
      <c r="C64">
        <f t="shared" si="5"/>
        <v>3.6E-12</v>
      </c>
      <c r="D64">
        <f t="shared" si="0"/>
        <v>22500000</v>
      </c>
      <c r="E64">
        <f t="shared" si="1"/>
        <v>3.5555555555555553E-5</v>
      </c>
      <c r="F64">
        <f t="shared" si="2"/>
        <v>2.1333333333333333E-4</v>
      </c>
      <c r="G64">
        <f t="shared" si="3"/>
        <v>2.4888888888888888E-4</v>
      </c>
      <c r="H64">
        <f t="shared" si="4"/>
        <v>3.7311692551653377E-5</v>
      </c>
    </row>
    <row r="65" spans="2:8" x14ac:dyDescent="0.25">
      <c r="B65">
        <v>3700</v>
      </c>
      <c r="C65">
        <f t="shared" si="5"/>
        <v>3.7E-12</v>
      </c>
      <c r="D65">
        <f t="shared" si="0"/>
        <v>23125000</v>
      </c>
      <c r="E65">
        <f t="shared" si="1"/>
        <v>3.4594594594594597E-5</v>
      </c>
      <c r="F65">
        <f t="shared" si="2"/>
        <v>2.0756756756756757E-4</v>
      </c>
      <c r="G65">
        <f t="shared" si="3"/>
        <v>2.4216216216216217E-4</v>
      </c>
      <c r="H65">
        <f t="shared" si="4"/>
        <v>3.8348128455865973E-5</v>
      </c>
    </row>
    <row r="66" spans="2:8" x14ac:dyDescent="0.25">
      <c r="B66">
        <v>4000</v>
      </c>
      <c r="C66">
        <f t="shared" si="5"/>
        <v>3.9999999999999999E-12</v>
      </c>
      <c r="D66">
        <f t="shared" si="0"/>
        <v>25000000</v>
      </c>
      <c r="E66">
        <f t="shared" si="1"/>
        <v>3.1999999999999999E-5</v>
      </c>
      <c r="F66">
        <f t="shared" si="2"/>
        <v>1.92E-4</v>
      </c>
      <c r="G66">
        <f t="shared" si="3"/>
        <v>2.24E-4</v>
      </c>
      <c r="H66">
        <f t="shared" si="4"/>
        <v>4.1457436168503753E-5</v>
      </c>
    </row>
    <row r="67" spans="2:8" x14ac:dyDescent="0.25">
      <c r="B67">
        <v>5000</v>
      </c>
      <c r="C67">
        <f t="shared" si="5"/>
        <v>4.9999999999999997E-12</v>
      </c>
      <c r="D67">
        <f t="shared" si="0"/>
        <v>31250000</v>
      </c>
      <c r="E67">
        <f t="shared" si="1"/>
        <v>2.5599999999999999E-5</v>
      </c>
      <c r="F67">
        <f t="shared" si="2"/>
        <v>1.5359999999999999E-4</v>
      </c>
      <c r="G67">
        <f t="shared" si="3"/>
        <v>1.7919999999999999E-4</v>
      </c>
      <c r="H67">
        <f t="shared" si="4"/>
        <v>5.182179521062969E-5</v>
      </c>
    </row>
    <row r="68" spans="2:8" x14ac:dyDescent="0.25">
      <c r="B68">
        <v>6000</v>
      </c>
      <c r="C68">
        <f t="shared" si="5"/>
        <v>6.0000000000000003E-12</v>
      </c>
      <c r="D68">
        <f t="shared" si="0"/>
        <v>37500000.000000007</v>
      </c>
      <c r="E68">
        <f t="shared" si="1"/>
        <v>2.1333333333333328E-5</v>
      </c>
      <c r="F68">
        <f t="shared" si="2"/>
        <v>1.2799999999999997E-4</v>
      </c>
      <c r="G68">
        <f t="shared" si="3"/>
        <v>1.4933333333333329E-4</v>
      </c>
      <c r="H68">
        <f t="shared" si="4"/>
        <v>6.2186154252755633E-5</v>
      </c>
    </row>
    <row r="69" spans="2:8" x14ac:dyDescent="0.25">
      <c r="B69">
        <v>8000</v>
      </c>
      <c r="C69">
        <f t="shared" si="5"/>
        <v>7.9999999999999998E-12</v>
      </c>
      <c r="D69">
        <f t="shared" si="0"/>
        <v>50000000</v>
      </c>
      <c r="E69">
        <f t="shared" si="1"/>
        <v>1.5999999999999999E-5</v>
      </c>
      <c r="F69">
        <f t="shared" si="2"/>
        <v>9.6000000000000002E-5</v>
      </c>
      <c r="G69">
        <f t="shared" si="3"/>
        <v>1.12E-4</v>
      </c>
      <c r="H69">
        <f t="shared" si="4"/>
        <v>8.2914872337007506E-5</v>
      </c>
    </row>
    <row r="70" spans="2:8" x14ac:dyDescent="0.25">
      <c r="B70">
        <v>10000</v>
      </c>
      <c r="C70">
        <f t="shared" si="5"/>
        <v>9.9999999999999994E-12</v>
      </c>
      <c r="D70">
        <f t="shared" si="0"/>
        <v>62500000</v>
      </c>
      <c r="E70">
        <f t="shared" si="1"/>
        <v>1.2799999999999999E-5</v>
      </c>
      <c r="F70">
        <f t="shared" si="2"/>
        <v>7.6799999999999997E-5</v>
      </c>
      <c r="G70">
        <f t="shared" si="3"/>
        <v>8.9599999999999996E-5</v>
      </c>
      <c r="H70">
        <f t="shared" si="4"/>
        <v>1.0364359042125938E-4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Lee Supporting Info</vt:lpstr>
      <vt:lpstr>N2A PIEZO</vt:lpstr>
      <vt:lpstr>Localized ProtonCation vs time</vt:lpstr>
      <vt:lpstr>MembraneIonChannelCurrent</vt:lpstr>
      <vt:lpstr>'Lee Supporting Info'!_Hlk139324057</vt:lpstr>
    </vt:vector>
  </TitlesOfParts>
  <Company>Old Dominion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Lee, James W.</dc:creator>
  <cp:lastModifiedBy>James Lee</cp:lastModifiedBy>
  <dcterms:created xsi:type="dcterms:W3CDTF">2016-01-18T22:43:57Z</dcterms:created>
  <dcterms:modified xsi:type="dcterms:W3CDTF">2025-03-11T19:58:54Z</dcterms:modified>
</cp:coreProperties>
</file>